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820" activeTab="0"/>
  </bookViews>
  <sheets>
    <sheet name="封面" sheetId="1" r:id="rId1"/>
    <sheet name="目录" sheetId="2" r:id="rId2"/>
    <sheet name="1.2021年市本级公共预算" sheetId="3" r:id="rId3"/>
    <sheet name="2.2021年市本级基金" sheetId="4" r:id="rId4"/>
    <sheet name="3.一般债券项目表" sheetId="5" r:id="rId5"/>
    <sheet name="4.专项债券项目表" sheetId="6" r:id="rId6"/>
    <sheet name="5.新增债券项目调整" sheetId="7" r:id="rId7"/>
    <sheet name="6.国际金融组织贷款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3_?">#REF!</definedName>
    <definedName name="_6_??????">#REF!</definedName>
    <definedName name="_xlnm.Print_Area" localSheetId="2">'1.2021年市本级公共预算'!$A$1:$N$42</definedName>
    <definedName name="_xlnm.Print_Area" localSheetId="3">'2.2021年市本级基金'!$A$1:$N$28</definedName>
    <definedName name="_xlnm.Print_Area" localSheetId="0">'封面'!$A$1:$C$9</definedName>
    <definedName name="Z_1EDF9D2D_F302_4F56_9524_EBE6E9386DAE_.wvu.Cols" localSheetId="3" hidden="1">'2.2021年市本级基金'!#REF!,'2.2021年市本级基金'!#REF!</definedName>
    <definedName name="Z_1EDF9D2D_F302_4F56_9524_EBE6E9386DAE_.wvu.PrintArea" localSheetId="3" hidden="1">'2.2021年市本级基金'!$A$2:$M$29</definedName>
    <definedName name="Z_DF95FD0B_57F2_4AD8_A56B_0BFA48D398AB_.wvu.Cols" localSheetId="3" hidden="1">'2.2021年市本级基金'!#REF!,'2.2021年市本级基金'!#REF!</definedName>
    <definedName name="Z_DF95FD0B_57F2_4AD8_A56B_0BFA48D398AB_.wvu.PrintArea" localSheetId="3" hidden="1">'2.2021年市本级基金'!$A$2:$M$29</definedName>
    <definedName name="_xlnm.Print_Area" localSheetId="5">'4.专项债券项目表'!$A$1:$D$25</definedName>
    <definedName name="_3_?" localSheetId="4">#REF!</definedName>
    <definedName name="_6_??????" localSheetId="4">#REF!</definedName>
    <definedName name="_xlnm.Print_Area" localSheetId="4">'3.一般债券项目表'!$A$1:$D$18</definedName>
    <definedName name="_xlnm.Print_Titles" localSheetId="4">'3.一般债券项目表'!$4:$4</definedName>
    <definedName name="_xlnm.Print_Titles" localSheetId="5">'4.专项债券项目表'!$4:$4</definedName>
    <definedName name="_3_?" localSheetId="6">#REF!</definedName>
    <definedName name="_6_??????" localSheetId="6">#REF!</definedName>
    <definedName name="_xlnm.Print_Area" localSheetId="6">'5.新增债券项目调整'!$A$1:$G$13</definedName>
    <definedName name="_xlnm.Print_Titles" localSheetId="6">'5.新增债券项目调整'!$7:$7</definedName>
    <definedName name="_xlnm.Print_Area" localSheetId="7">'6.国际金融组织贷款'!$A$1:$D$8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<sst xmlns="http://schemas.openxmlformats.org/spreadsheetml/2006/main" count="314" uniqueCount="182">
  <si>
    <t>附表</t>
  </si>
  <si>
    <t>汕头市2021年本级第二次预算调整方案附表</t>
  </si>
  <si>
    <t>汕头市财政局</t>
  </si>
  <si>
    <t>目     录</t>
  </si>
  <si>
    <t>1.</t>
  </si>
  <si>
    <t xml:space="preserve">汕头市本级2021年第二次一般公共预算调整情况表 </t>
  </si>
  <si>
    <t>2.</t>
  </si>
  <si>
    <t xml:space="preserve">汕头市本级2021年第二次政府性基金预算调整情况表 </t>
  </si>
  <si>
    <t>3.</t>
  </si>
  <si>
    <t>汕头市新增一般债券项目安排表</t>
  </si>
  <si>
    <t>4.</t>
  </si>
  <si>
    <t>汕头市新增专项债券项目安排表</t>
  </si>
  <si>
    <t>5.</t>
  </si>
  <si>
    <t>汕头市2021年本级新增债券资金项目调整表</t>
  </si>
  <si>
    <t>6.</t>
  </si>
  <si>
    <t>汕头市新增国际金融组织贷款项目安排表</t>
  </si>
  <si>
    <r>
      <t>附表</t>
    </r>
    <r>
      <rPr>
        <sz val="16"/>
        <rFont val="Times New Roman"/>
        <family val="1"/>
      </rPr>
      <t>1</t>
    </r>
    <r>
      <rPr>
        <sz val="16"/>
        <rFont val="黑体"/>
        <family val="3"/>
      </rPr>
      <t>：</t>
    </r>
  </si>
  <si>
    <t>单位：万元</t>
  </si>
  <si>
    <t>收　　　　　入</t>
  </si>
  <si>
    <t>2021年
预算数</t>
  </si>
  <si>
    <t>2021年第一次预算调整数</t>
  </si>
  <si>
    <t>2021年第二次预算调整数</t>
  </si>
  <si>
    <t>比第一次
预算调整
+、-%</t>
  </si>
  <si>
    <t>比第一次
预算调整
+、-额</t>
  </si>
  <si>
    <t>备注</t>
  </si>
  <si>
    <t>支出功能分类</t>
  </si>
  <si>
    <t>一、税收收入</t>
  </si>
  <si>
    <t>-</t>
  </si>
  <si>
    <t>债务转贷收入增加，主要为省新增下达我市（不含南澳县）一般债5亿元（市本级1.7亿元，各区3.3亿元）和向国际金融组织贷款1.1亿元。</t>
  </si>
  <si>
    <t>一、一般公共服务</t>
  </si>
  <si>
    <t xml:space="preserve">    
1.城乡社区支出增加1.3亿元，主要是新增：一黄河路（泰山路-东厦路）快速化升级改造工程0.4亿元；二是汕头市沈海高速中阳大道出入口改造工程0.3亿元；三是亚青会举办城市功能优化提升工程-泰山路黄河路昆仑山路天山北路等市政道路改造项目0.3亿元，四是海滨路东延(二期)工程及滨海空间新建工程-海滨路（黄山路-东海岸大道）先行启动段工程0.3亿元。
2.债券转贷增加4.4亿元（不含南澳县），主要为新增债转贷各区3.3亿元和国际金融组织贷款转贷潮南区1.1亿元。
</t>
  </si>
  <si>
    <t xml:space="preserve">    其中：增值税</t>
  </si>
  <si>
    <t>二、外交</t>
  </si>
  <si>
    <t xml:space="preserve">  企业所得税</t>
  </si>
  <si>
    <t>三、国防</t>
  </si>
  <si>
    <t xml:space="preserve">  契税</t>
  </si>
  <si>
    <t>四、公共安全</t>
  </si>
  <si>
    <t xml:space="preserve">  城市维护建设税</t>
  </si>
  <si>
    <t>五、教育</t>
  </si>
  <si>
    <t xml:space="preserve">  房产税</t>
  </si>
  <si>
    <t>六、科学技术</t>
  </si>
  <si>
    <t xml:space="preserve">  城镇土地使用税</t>
  </si>
  <si>
    <t>七、文化旅游体育与传媒</t>
  </si>
  <si>
    <t xml:space="preserve">  土地增值税</t>
  </si>
  <si>
    <t>八、社会保障和就业</t>
  </si>
  <si>
    <t xml:space="preserve">  车船税</t>
  </si>
  <si>
    <t>九、卫生健康</t>
  </si>
  <si>
    <t xml:space="preserve">  个人所得税</t>
  </si>
  <si>
    <t>十、节能环保</t>
  </si>
  <si>
    <t xml:space="preserve">  其他税收收入</t>
  </si>
  <si>
    <t>十一、城乡社区</t>
  </si>
  <si>
    <t>十二、农林水</t>
  </si>
  <si>
    <t>十三、交通运输</t>
  </si>
  <si>
    <t>十四、工业商业金融等</t>
  </si>
  <si>
    <t xml:space="preserve">      资源勘探信息等</t>
  </si>
  <si>
    <t xml:space="preserve">      商业服务业等</t>
  </si>
  <si>
    <t xml:space="preserve">      金融支出</t>
  </si>
  <si>
    <t xml:space="preserve">      粮油物资储备</t>
  </si>
  <si>
    <t>二、非税收入</t>
  </si>
  <si>
    <t>十五、援助其他地区支出</t>
  </si>
  <si>
    <t xml:space="preserve">    其中：专项收入</t>
  </si>
  <si>
    <t>十六、自然资源海洋气象等</t>
  </si>
  <si>
    <t xml:space="preserve">  行政事业性收费收入</t>
  </si>
  <si>
    <t>十七、住房保障</t>
  </si>
  <si>
    <t xml:space="preserve">  罚没收入</t>
  </si>
  <si>
    <t>十八、灾害防治及应急管理</t>
  </si>
  <si>
    <t xml:space="preserve">  国有资本经营收入</t>
  </si>
  <si>
    <t>十九、预备费</t>
  </si>
  <si>
    <t xml:space="preserve">  国有资源（资产）有偿使用收入</t>
  </si>
  <si>
    <t>二十、地方政府债务付息及发行费用</t>
  </si>
  <si>
    <t xml:space="preserve">  政府住房基金收入</t>
  </si>
  <si>
    <t>二十一、其他支出</t>
  </si>
  <si>
    <t xml:space="preserve">  其他非税收入</t>
  </si>
  <si>
    <t>本年收入小计</t>
  </si>
  <si>
    <t>本年支出小计</t>
  </si>
  <si>
    <t xml:space="preserve">  返还性收入</t>
  </si>
  <si>
    <t>上解上级支出</t>
  </si>
  <si>
    <t xml:space="preserve">  上级补助收入</t>
  </si>
  <si>
    <t>补助下级支出</t>
  </si>
  <si>
    <t xml:space="preserve">  债务转贷收入</t>
  </si>
  <si>
    <t>债务转贷支出</t>
  </si>
  <si>
    <t xml:space="preserve">  动用预算稳定调节基金</t>
  </si>
  <si>
    <t>地方政府债务还本支出</t>
  </si>
  <si>
    <t xml:space="preserve">  调入资金</t>
  </si>
  <si>
    <t>补充预算稳定调节基金</t>
  </si>
  <si>
    <t xml:space="preserve">  下级上解收入</t>
  </si>
  <si>
    <t>一般公共预算调出资金</t>
  </si>
  <si>
    <t xml:space="preserve">  待偿债置换一般债券上年结余</t>
  </si>
  <si>
    <t>结转下年支出</t>
  </si>
  <si>
    <t xml:space="preserve">  上年结余收入</t>
  </si>
  <si>
    <t>净结余</t>
  </si>
  <si>
    <t>收 入 总 计</t>
  </si>
  <si>
    <t>支 出 总 计</t>
  </si>
  <si>
    <r>
      <t>附表</t>
    </r>
    <r>
      <rPr>
        <sz val="16"/>
        <rFont val="Times New Roman"/>
        <family val="1"/>
      </rPr>
      <t>2</t>
    </r>
    <r>
      <rPr>
        <sz val="16"/>
        <rFont val="黑体"/>
        <family val="3"/>
      </rPr>
      <t>：</t>
    </r>
  </si>
  <si>
    <t>2021年预算
调整数</t>
  </si>
  <si>
    <t>政府性基金收入</t>
  </si>
  <si>
    <t xml:space="preserve">  
债务转贷收入增加，为省新增下达我市（不含南澳县）专项债券67.3亿元（市本级8.5亿元，区县58.8亿元）。</t>
  </si>
  <si>
    <t>一、文化体育与传媒支出</t>
  </si>
  <si>
    <t xml:space="preserve">  
1.其他支出增加8.5亿元，主要是新增：一是专项债安排汕头市中心医院易地重建项目（重大疫情救治基地）支出1亿元；二是汕头市公共卫生医学中心新建项目1亿元；三是汕头大学·香港中文大学联合汕头国际眼科中心易地扩建项目1亿元；四是汕粮广澳粮库（军粮供应区域配送中心）项目一期0.8亿元；五是汕头市内海湾（原老港务码头段）文化休闲及商业服务中心项目0.8亿元。
2.转贷各区（不含南澳县）新增债券支出58.8亿元。</t>
  </si>
  <si>
    <t xml:space="preserve">  其中：国有土地使用权出让收入</t>
  </si>
  <si>
    <t>二、社会保障和就业支出</t>
  </si>
  <si>
    <t>国有土地收益基金收入</t>
  </si>
  <si>
    <t>三、节能环保支出</t>
  </si>
  <si>
    <t>农业土地开发资金收入</t>
  </si>
  <si>
    <t>四、城乡社区支出</t>
  </si>
  <si>
    <t>城市基础设施配套费收入</t>
  </si>
  <si>
    <t>五、农林水支出</t>
  </si>
  <si>
    <t>车辆通行费</t>
  </si>
  <si>
    <t>六、交通运输支出</t>
  </si>
  <si>
    <t>污水处理费收入</t>
  </si>
  <si>
    <t>七、资源勘探信息等支出</t>
  </si>
  <si>
    <t>彩票公益金收入</t>
  </si>
  <si>
    <t>八、地方政府债务付息及发行费用支出</t>
  </si>
  <si>
    <t>港口建设费收入</t>
  </si>
  <si>
    <t>九、其他支出</t>
  </si>
  <si>
    <t>彩票发行机构和彩票销售机构的业务费用</t>
  </si>
  <si>
    <t>十、抗疫特别国债安排的支出</t>
  </si>
  <si>
    <t>上级补助收入</t>
  </si>
  <si>
    <t>债务转贷收入</t>
  </si>
  <si>
    <t>下级上解收入</t>
  </si>
  <si>
    <t>调入资金</t>
  </si>
  <si>
    <t>上年结余收入（含上年结转支出）</t>
  </si>
  <si>
    <t>调出资金</t>
  </si>
  <si>
    <t>年终结余（含结转下年支出）</t>
  </si>
  <si>
    <r>
      <t>附表</t>
    </r>
    <r>
      <rPr>
        <sz val="16"/>
        <rFont val="Times New Roman"/>
        <family val="1"/>
      </rPr>
      <t>3</t>
    </r>
    <r>
      <rPr>
        <sz val="16"/>
        <rFont val="黑体"/>
        <family val="3"/>
      </rPr>
      <t>：</t>
    </r>
  </si>
  <si>
    <t>序号</t>
  </si>
  <si>
    <t>项目名称</t>
  </si>
  <si>
    <t>金额</t>
  </si>
  <si>
    <t>功能分类</t>
  </si>
  <si>
    <t>一般债券 总计</t>
  </si>
  <si>
    <t>汕头市本级</t>
  </si>
  <si>
    <t>黄河路（泰山路-东厦路）快速化升级改造工程</t>
  </si>
  <si>
    <t>2120399 其他城乡社区公共设施支出</t>
  </si>
  <si>
    <t>汕头市沈海高速中阳大道出入口改造工程</t>
  </si>
  <si>
    <t>国道324线磊广、河浦路口交通改造工程</t>
  </si>
  <si>
    <t>2140104 公路建设</t>
  </si>
  <si>
    <t>亚青会举办城市功能优化提升工程-泰山路黄河路昆仑山路天山北路等市政道路改造项目</t>
  </si>
  <si>
    <t>海滨路东延(二期)工程及滨海空间新建工程-海滨路（黄山路-东海岸大道）先行启动段工程</t>
  </si>
  <si>
    <t>省道233线潮汕路（金湖路—潮州交界）地方配套改造工程</t>
  </si>
  <si>
    <t>金平区</t>
  </si>
  <si>
    <t>龙湖区</t>
  </si>
  <si>
    <t>澄海区</t>
  </si>
  <si>
    <t>濠江区</t>
  </si>
  <si>
    <t>潮阳区</t>
  </si>
  <si>
    <t>潮南区</t>
  </si>
  <si>
    <r>
      <t>附表</t>
    </r>
    <r>
      <rPr>
        <sz val="16"/>
        <rFont val="Times New Roman"/>
        <family val="1"/>
      </rPr>
      <t>4</t>
    </r>
    <r>
      <rPr>
        <sz val="16"/>
        <rFont val="黑体"/>
        <family val="3"/>
      </rPr>
      <t>：</t>
    </r>
  </si>
  <si>
    <t>专项债券 总计</t>
  </si>
  <si>
    <t>汕头市中心医院易地重建项目（重大疫情救治基地）</t>
  </si>
  <si>
    <t>2290402 其他地方自行试点项目收益专项债券收入安排的支出</t>
  </si>
  <si>
    <t>汕头市公共卫生医学中心新建项目</t>
  </si>
  <si>
    <t>汕头大学·香港中文大学联合汕头国际眼科中心易地扩建项目</t>
  </si>
  <si>
    <t>汕粮广澳粮库（军粮供应区域配送中心）项目一期</t>
  </si>
  <si>
    <t>汕头市内海湾（原老港务码头段）文化休闲及商业服务中心项目</t>
  </si>
  <si>
    <t>汕头小公园开埠区修复改造（二期）工程项目</t>
  </si>
  <si>
    <t>汕头市中医医院易地扩建项目</t>
  </si>
  <si>
    <t>汕头市妇幼保健院易地扩建项目</t>
  </si>
  <si>
    <t>汕头大学精神卫生中心综合住院楼项目</t>
  </si>
  <si>
    <t>新建广梅汕铁路汕头站至广澳港区铁路</t>
  </si>
  <si>
    <t>汕头高新区莲塘工业区基础设施及污水管网升级改造</t>
  </si>
  <si>
    <t>汕头市人民广场改扩建及地下停车场等配套服务设施建设项目</t>
  </si>
  <si>
    <t>汕头市第二人民医院改扩建住院综合大楼（应急大楼）建设项目</t>
  </si>
  <si>
    <r>
      <t>附表</t>
    </r>
    <r>
      <rPr>
        <sz val="16"/>
        <rFont val="Times New Roman"/>
        <family val="1"/>
      </rPr>
      <t>5</t>
    </r>
    <r>
      <rPr>
        <sz val="16"/>
        <rFont val="黑体"/>
        <family val="3"/>
      </rPr>
      <t>:</t>
    </r>
  </si>
  <si>
    <t>预算单位</t>
  </si>
  <si>
    <t>资金性质</t>
  </si>
  <si>
    <t>功能分类代码</t>
  </si>
  <si>
    <t>指标来源</t>
  </si>
  <si>
    <t>预算项目</t>
  </si>
  <si>
    <t>1.收回资金项目小计</t>
  </si>
  <si>
    <t>汕头市东部城市经济带建设开发管理中心</t>
  </si>
  <si>
    <t>其他政府性基金</t>
  </si>
  <si>
    <t>其他地方自行试点项目收益专项债券收入安排的支出</t>
  </si>
  <si>
    <t>新增债</t>
  </si>
  <si>
    <t>汕头大学东校区暨亚青会场馆项目（一、二期）</t>
  </si>
  <si>
    <t>2.重新安排项目小计</t>
  </si>
  <si>
    <t>汕头市投资控股集团有限公司</t>
  </si>
  <si>
    <t>汕头高铁站枢纽一体化工程</t>
  </si>
  <si>
    <t>汕头市中心医院</t>
  </si>
  <si>
    <t>汕头市第三人民医院</t>
  </si>
  <si>
    <r>
      <t>附表</t>
    </r>
    <r>
      <rPr>
        <sz val="14"/>
        <rFont val="Times New Roman"/>
        <family val="1"/>
      </rPr>
      <t>6</t>
    </r>
    <r>
      <rPr>
        <sz val="14"/>
        <rFont val="黑体"/>
        <family val="3"/>
      </rPr>
      <t>：</t>
    </r>
  </si>
  <si>
    <t>区县</t>
  </si>
  <si>
    <t>国际金融组织贷款 总计</t>
  </si>
  <si>
    <t>广东潮南水资源保护及利用项目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</si>
</sst>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_ * #,##0_ ;_ * \-#,##0_ ;_ * &quot;-&quot;??_ ;_ @_ "/>
    <numFmt numFmtId="178" formatCode="#,##0_ "/>
    <numFmt numFmtId="179" formatCode="0_ "/>
    <numFmt numFmtId="180" formatCode="0.0_ "/>
    <numFmt numFmtId="181" formatCode="0_);[Red]\(0\)"/>
    <numFmt numFmtId="182" formatCode="0.00_);[Red]\(0.00\)"/>
    <numFmt numFmtId="183" formatCode="0.00_ "/>
    <numFmt numFmtId="184" formatCode="_ * #,##0.0_ ;_ * \-#,##0.0_ ;_ * &quot;-&quot;??_ ;_ @_ "/>
    <numFmt numFmtId="185" formatCode="0.0%"/>
  </numFmts>
  <fonts count="68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24"/>
      <name val="方正小标宋简体"/>
      <family val="4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6"/>
      <color indexed="8"/>
      <name val="方正小标宋简体"/>
      <family val="4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5"/>
      <color indexed="8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sz val="17"/>
      <name val="方正小标宋简体"/>
      <family val="4"/>
    </font>
    <font>
      <b/>
      <sz val="8.5"/>
      <name val="仿宋_GB2312"/>
      <family val="3"/>
    </font>
    <font>
      <b/>
      <sz val="9"/>
      <name val="宋体"/>
      <family val="0"/>
    </font>
    <font>
      <sz val="26"/>
      <name val="方正小标宋简体"/>
      <family val="4"/>
    </font>
    <font>
      <sz val="9"/>
      <name val="宋体"/>
      <family val="0"/>
    </font>
    <font>
      <sz val="12.5"/>
      <name val="宋体"/>
      <family val="0"/>
    </font>
    <font>
      <b/>
      <sz val="10"/>
      <name val="宋体"/>
      <family val="0"/>
    </font>
    <font>
      <sz val="26"/>
      <color indexed="8"/>
      <name val="黑体"/>
      <family val="3"/>
    </font>
    <font>
      <sz val="24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黑体"/>
      <family val="3"/>
    </font>
    <font>
      <sz val="24"/>
      <color indexed="8"/>
      <name val="楷体"/>
      <family val="3"/>
    </font>
    <font>
      <sz val="20"/>
      <color indexed="8"/>
      <name val="方正楷体简体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26"/>
      <color theme="1"/>
      <name val="方正小标宋简体"/>
      <family val="4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5"/>
      <color theme="1"/>
      <name val="Calibri"/>
      <family val="0"/>
    </font>
    <font>
      <sz val="12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6" borderId="2" applyNumberFormat="0" applyFont="0" applyAlignment="0" applyProtection="0"/>
    <xf numFmtId="0" fontId="33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0">
      <alignment vertical="center"/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3" fillId="7" borderId="0" applyNumberFormat="0" applyBorder="0" applyAlignment="0" applyProtection="0"/>
    <xf numFmtId="0" fontId="43" fillId="0" borderId="4" applyNumberFormat="0" applyFill="0" applyAlignment="0" applyProtection="0"/>
    <xf numFmtId="0" fontId="33" fillId="3" borderId="0" applyNumberFormat="0" applyBorder="0" applyAlignment="0" applyProtection="0"/>
    <xf numFmtId="0" fontId="47" fillId="2" borderId="5" applyNumberFormat="0" applyAlignment="0" applyProtection="0"/>
    <xf numFmtId="42" fontId="8" fillId="0" borderId="0">
      <alignment vertical="center"/>
      <protection/>
    </xf>
    <xf numFmtId="0" fontId="48" fillId="2" borderId="1" applyNumberFormat="0" applyAlignment="0" applyProtection="0"/>
    <xf numFmtId="0" fontId="49" fillId="8" borderId="6" applyNumberFormat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44" fillId="0" borderId="7" applyNumberFormat="0" applyFill="0" applyAlignment="0" applyProtection="0"/>
    <xf numFmtId="42" fontId="8" fillId="0" borderId="0">
      <alignment/>
      <protection/>
    </xf>
    <xf numFmtId="0" fontId="50" fillId="0" borderId="8" applyNumberFormat="0" applyFill="0" applyAlignment="0" applyProtection="0"/>
    <xf numFmtId="0" fontId="51" fillId="9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176" fontId="8" fillId="0" borderId="0">
      <alignment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3" fillId="16" borderId="0" applyNumberFormat="0" applyBorder="0" applyAlignment="0" applyProtection="0"/>
    <xf numFmtId="0" fontId="0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0" borderId="0">
      <alignment vertical="center"/>
      <protection/>
    </xf>
    <xf numFmtId="176" fontId="8" fillId="0" borderId="0">
      <alignment vertical="center"/>
      <protection/>
    </xf>
    <xf numFmtId="42" fontId="8" fillId="0" borderId="0">
      <alignment vertical="center"/>
      <protection/>
    </xf>
    <xf numFmtId="43" fontId="55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42" fontId="8" fillId="0" borderId="0">
      <alignment/>
      <protection/>
    </xf>
    <xf numFmtId="0" fontId="1" fillId="0" borderId="0">
      <alignment/>
      <protection/>
    </xf>
  </cellStyleXfs>
  <cellXfs count="165">
    <xf numFmtId="0" fontId="0" fillId="0" borderId="0" xfId="0" applyAlignment="1">
      <alignment vertical="center"/>
    </xf>
    <xf numFmtId="176" fontId="2" fillId="2" borderId="0" xfId="0" applyNumberFormat="1" applyFont="1" applyFill="1" applyBorder="1" applyAlignment="1">
      <alignment/>
    </xf>
    <xf numFmtId="176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58" fillId="19" borderId="9" xfId="0" applyFont="1" applyFill="1" applyBorder="1" applyAlignment="1">
      <alignment horizontal="center" vertical="center"/>
    </xf>
    <xf numFmtId="0" fontId="58" fillId="19" borderId="10" xfId="0" applyFont="1" applyFill="1" applyBorder="1" applyAlignment="1">
      <alignment horizontal="center" vertical="center"/>
    </xf>
    <xf numFmtId="0" fontId="58" fillId="19" borderId="11" xfId="0" applyFont="1" applyFill="1" applyBorder="1" applyAlignment="1">
      <alignment horizontal="center" vertical="center"/>
    </xf>
    <xf numFmtId="0" fontId="58" fillId="19" borderId="12" xfId="0" applyFont="1" applyFill="1" applyBorder="1" applyAlignment="1">
      <alignment horizontal="center" vertical="center"/>
    </xf>
    <xf numFmtId="177" fontId="7" fillId="19" borderId="9" xfId="22" applyNumberFormat="1" applyFont="1" applyFill="1" applyBorder="1" applyAlignment="1">
      <alignment horizontal="right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 applyProtection="1">
      <alignment horizontal="left" vertical="center" wrapText="1"/>
      <protection/>
    </xf>
    <xf numFmtId="177" fontId="9" fillId="0" borderId="9" xfId="22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176" fontId="10" fillId="2" borderId="0" xfId="0" applyNumberFormat="1" applyFont="1" applyFill="1" applyBorder="1" applyAlignment="1">
      <alignment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Alignment="1">
      <alignment horizontal="center" vertical="center"/>
    </xf>
    <xf numFmtId="177" fontId="54" fillId="0" borderId="0" xfId="22" applyNumberFormat="1" applyFont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178" fontId="60" fillId="0" borderId="0" xfId="0" applyNumberFormat="1" applyFont="1" applyFill="1" applyAlignment="1">
      <alignment horizontal="center" vertical="center"/>
    </xf>
    <xf numFmtId="178" fontId="54" fillId="0" borderId="0" xfId="22" applyNumberFormat="1" applyFont="1" applyAlignment="1">
      <alignment horizontal="right" vertical="center"/>
    </xf>
    <xf numFmtId="0" fontId="61" fillId="20" borderId="9" xfId="0" applyNumberFormat="1" applyFont="1" applyFill="1" applyBorder="1" applyAlignment="1">
      <alignment horizontal="center" vertical="center" wrapText="1"/>
    </xf>
    <xf numFmtId="178" fontId="61" fillId="20" borderId="9" xfId="22" applyNumberFormat="1" applyFont="1" applyFill="1" applyBorder="1" applyAlignment="1">
      <alignment horizontal="center" vertical="center" wrapText="1"/>
    </xf>
    <xf numFmtId="0" fontId="62" fillId="19" borderId="9" xfId="0" applyNumberFormat="1" applyFont="1" applyFill="1" applyBorder="1" applyAlignment="1">
      <alignment vertical="center" wrapText="1"/>
    </xf>
    <xf numFmtId="0" fontId="62" fillId="19" borderId="9" xfId="0" applyNumberFormat="1" applyFont="1" applyFill="1" applyBorder="1" applyAlignment="1">
      <alignment horizontal="center" vertical="center" wrapText="1"/>
    </xf>
    <xf numFmtId="0" fontId="63" fillId="19" borderId="9" xfId="0" applyNumberFormat="1" applyFont="1" applyFill="1" applyBorder="1" applyAlignment="1">
      <alignment horizontal="center" vertical="center" wrapText="1"/>
    </xf>
    <xf numFmtId="178" fontId="63" fillId="19" borderId="9" xfId="22" applyNumberFormat="1" applyFont="1" applyFill="1" applyBorder="1" applyAlignment="1">
      <alignment vertical="center"/>
    </xf>
    <xf numFmtId="0" fontId="62" fillId="20" borderId="9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178" fontId="63" fillId="20" borderId="9" xfId="22" applyNumberFormat="1" applyFont="1" applyFill="1" applyBorder="1" applyAlignment="1">
      <alignment vertical="center"/>
    </xf>
    <xf numFmtId="0" fontId="64" fillId="19" borderId="9" xfId="0" applyNumberFormat="1" applyFont="1" applyFill="1" applyBorder="1" applyAlignment="1">
      <alignment horizontal="left" vertical="center" wrapText="1"/>
    </xf>
    <xf numFmtId="0" fontId="64" fillId="19" borderId="9" xfId="0" applyNumberFormat="1" applyFont="1" applyFill="1" applyBorder="1" applyAlignment="1">
      <alignment horizontal="center" vertical="center" wrapText="1"/>
    </xf>
    <xf numFmtId="0" fontId="65" fillId="19" borderId="9" xfId="0" applyNumberFormat="1" applyFont="1" applyFill="1" applyBorder="1" applyAlignment="1">
      <alignment horizontal="center" vertical="center" wrapText="1"/>
    </xf>
    <xf numFmtId="178" fontId="66" fillId="19" borderId="9" xfId="22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67" fillId="0" borderId="9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177" fontId="9" fillId="2" borderId="9" xfId="22" applyNumberFormat="1" applyFont="1" applyFill="1" applyBorder="1" applyAlignment="1">
      <alignment horizontal="right" vertical="center" wrapText="1"/>
    </xf>
    <xf numFmtId="0" fontId="67" fillId="0" borderId="9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 wrapText="1"/>
    </xf>
    <xf numFmtId="3" fontId="21" fillId="2" borderId="0" xfId="0" applyNumberFormat="1" applyFont="1" applyFill="1" applyBorder="1" applyAlignment="1">
      <alignment vertical="center" wrapText="1"/>
    </xf>
    <xf numFmtId="3" fontId="22" fillId="2" borderId="0" xfId="0" applyNumberFormat="1" applyFont="1" applyFill="1" applyBorder="1" applyAlignment="1">
      <alignment vertical="center" wrapText="1"/>
    </xf>
    <xf numFmtId="179" fontId="22" fillId="2" borderId="0" xfId="0" applyNumberFormat="1" applyFont="1" applyFill="1" applyBorder="1" applyAlignment="1">
      <alignment vertical="center" wrapText="1"/>
    </xf>
    <xf numFmtId="180" fontId="22" fillId="2" borderId="0" xfId="0" applyNumberFormat="1" applyFont="1" applyFill="1" applyBorder="1" applyAlignment="1">
      <alignment vertical="center" wrapText="1"/>
    </xf>
    <xf numFmtId="181" fontId="22" fillId="2" borderId="0" xfId="0" applyNumberFormat="1" applyFont="1" applyFill="1" applyBorder="1" applyAlignment="1">
      <alignment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vertical="center" wrapText="1"/>
    </xf>
    <xf numFmtId="179" fontId="24" fillId="2" borderId="0" xfId="0" applyNumberFormat="1" applyFont="1" applyFill="1" applyBorder="1" applyAlignment="1">
      <alignment vertical="center" wrapText="1"/>
    </xf>
    <xf numFmtId="180" fontId="24" fillId="2" borderId="0" xfId="0" applyNumberFormat="1" applyFont="1" applyFill="1" applyBorder="1" applyAlignment="1">
      <alignment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179" fontId="9" fillId="2" borderId="18" xfId="0" applyNumberFormat="1" applyFont="1" applyFill="1" applyBorder="1" applyAlignment="1">
      <alignment horizontal="center" vertical="center" wrapText="1"/>
    </xf>
    <xf numFmtId="179" fontId="25" fillId="0" borderId="18" xfId="0" applyNumberFormat="1" applyFont="1" applyFill="1" applyBorder="1" applyAlignment="1">
      <alignment horizontal="center" vertical="center" wrapText="1"/>
    </xf>
    <xf numFmtId="179" fontId="25" fillId="0" borderId="19" xfId="0" applyNumberFormat="1" applyFont="1" applyFill="1" applyBorder="1" applyAlignment="1">
      <alignment horizontal="center" vertical="center" wrapText="1"/>
    </xf>
    <xf numFmtId="179" fontId="8" fillId="0" borderId="20" xfId="0" applyNumberFormat="1" applyFont="1" applyFill="1" applyBorder="1" applyAlignment="1">
      <alignment horizontal="center" vertical="center" wrapText="1"/>
    </xf>
    <xf numFmtId="3" fontId="9" fillId="2" borderId="21" xfId="0" applyNumberFormat="1" applyFont="1" applyFill="1" applyBorder="1" applyAlignment="1">
      <alignment horizontal="center" vertical="center" wrapText="1"/>
    </xf>
    <xf numFmtId="176" fontId="9" fillId="2" borderId="22" xfId="69" applyFont="1" applyFill="1" applyBorder="1" applyAlignment="1" applyProtection="1">
      <alignment horizontal="left" vertical="center" wrapText="1"/>
      <protection locked="0"/>
    </xf>
    <xf numFmtId="182" fontId="9" fillId="2" borderId="9" xfId="25" applyNumberFormat="1" applyFont="1" applyFill="1" applyBorder="1" applyAlignment="1">
      <alignment horizontal="right" vertical="center" wrapText="1" shrinkToFit="1"/>
    </xf>
    <xf numFmtId="177" fontId="9" fillId="2" borderId="9" xfId="22" applyNumberFormat="1" applyFont="1" applyFill="1" applyBorder="1" applyAlignment="1" applyProtection="1">
      <alignment horizontal="right" vertical="center" wrapText="1" shrinkToFit="1"/>
      <protection/>
    </xf>
    <xf numFmtId="177" fontId="8" fillId="2" borderId="23" xfId="22" applyNumberFormat="1" applyFont="1" applyFill="1" applyBorder="1" applyAlignment="1" applyProtection="1">
      <alignment horizontal="left" vertical="center" wrapText="1" shrinkToFit="1"/>
      <protection/>
    </xf>
    <xf numFmtId="183" fontId="9" fillId="2" borderId="12" xfId="0" applyNumberFormat="1" applyFont="1" applyFill="1" applyBorder="1" applyAlignment="1">
      <alignment horizontal="left" vertical="center" wrapText="1"/>
    </xf>
    <xf numFmtId="1" fontId="9" fillId="2" borderId="22" xfId="0" applyNumberFormat="1" applyFont="1" applyFill="1" applyBorder="1" applyAlignment="1">
      <alignment horizontal="left" vertical="center" wrapText="1"/>
    </xf>
    <xf numFmtId="1" fontId="9" fillId="2" borderId="22" xfId="0" applyNumberFormat="1" applyFont="1" applyFill="1" applyBorder="1" applyAlignment="1">
      <alignment horizontal="left" vertical="center" wrapText="1" indent="2"/>
    </xf>
    <xf numFmtId="183" fontId="9" fillId="2" borderId="12" xfId="0" applyNumberFormat="1" applyFont="1" applyFill="1" applyBorder="1" applyAlignment="1">
      <alignment horizontal="left" vertical="center" shrinkToFit="1"/>
    </xf>
    <xf numFmtId="3" fontId="9" fillId="2" borderId="22" xfId="0" applyNumberFormat="1" applyFont="1" applyFill="1" applyBorder="1" applyAlignment="1">
      <alignment horizontal="left" vertical="center" wrapText="1" indent="2"/>
    </xf>
    <xf numFmtId="3" fontId="1" fillId="2" borderId="22" xfId="0" applyNumberFormat="1" applyFont="1" applyFill="1" applyBorder="1" applyAlignment="1">
      <alignment horizontal="left" vertical="center" wrapText="1" indent="2"/>
    </xf>
    <xf numFmtId="178" fontId="9" fillId="2" borderId="9" xfId="22" applyNumberFormat="1" applyFont="1" applyFill="1" applyBorder="1" applyAlignment="1" applyProtection="1">
      <alignment horizontal="right" vertical="center" wrapText="1" shrinkToFit="1"/>
      <protection/>
    </xf>
    <xf numFmtId="1" fontId="9" fillId="2" borderId="22" xfId="0" applyNumberFormat="1" applyFont="1" applyFill="1" applyBorder="1" applyAlignment="1">
      <alignment vertical="center" wrapText="1"/>
    </xf>
    <xf numFmtId="3" fontId="9" fillId="2" borderId="22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22" xfId="0" applyNumberFormat="1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10" fontId="9" fillId="2" borderId="9" xfId="25" applyNumberFormat="1" applyFont="1" applyFill="1" applyBorder="1" applyAlignment="1">
      <alignment horizontal="right" vertical="center" wrapText="1" shrinkToFit="1"/>
    </xf>
    <xf numFmtId="183" fontId="9" fillId="0" borderId="12" xfId="0" applyNumberFormat="1" applyFont="1" applyFill="1" applyBorder="1" applyAlignment="1">
      <alignment horizontal="left" vertical="center" wrapText="1"/>
    </xf>
    <xf numFmtId="3" fontId="9" fillId="2" borderId="22" xfId="0" applyNumberFormat="1" applyFont="1" applyFill="1" applyBorder="1" applyAlignment="1">
      <alignment horizontal="left" vertical="center" wrapText="1" shrinkToFit="1"/>
    </xf>
    <xf numFmtId="1" fontId="9" fillId="2" borderId="12" xfId="55" applyNumberFormat="1" applyFont="1" applyFill="1" applyBorder="1" applyAlignment="1">
      <alignment horizontal="left" vertical="center" wrapText="1"/>
      <protection/>
    </xf>
    <xf numFmtId="3" fontId="9" fillId="2" borderId="24" xfId="0" applyNumberFormat="1" applyFont="1" applyFill="1" applyBorder="1" applyAlignment="1">
      <alignment horizontal="center" vertical="center" wrapText="1"/>
    </xf>
    <xf numFmtId="177" fontId="9" fillId="2" borderId="25" xfId="22" applyNumberFormat="1" applyFont="1" applyFill="1" applyBorder="1" applyAlignment="1">
      <alignment horizontal="right" vertical="center" wrapText="1"/>
    </xf>
    <xf numFmtId="178" fontId="9" fillId="2" borderId="25" xfId="22" applyNumberFormat="1" applyFont="1" applyFill="1" applyBorder="1" applyAlignment="1" applyProtection="1">
      <alignment horizontal="right" vertical="center" wrapText="1" shrinkToFit="1"/>
      <protection/>
    </xf>
    <xf numFmtId="10" fontId="9" fillId="2" borderId="25" xfId="22" applyNumberFormat="1" applyFont="1" applyFill="1" applyBorder="1" applyAlignment="1" applyProtection="1">
      <alignment horizontal="right" vertical="center" wrapText="1" shrinkToFit="1"/>
      <protection/>
    </xf>
    <xf numFmtId="177" fontId="8" fillId="2" borderId="26" xfId="22" applyNumberFormat="1" applyFont="1" applyFill="1" applyBorder="1" applyAlignment="1" applyProtection="1">
      <alignment horizontal="left" vertical="center" wrapText="1" shrinkToFit="1"/>
      <protection/>
    </xf>
    <xf numFmtId="3" fontId="9" fillId="2" borderId="27" xfId="0" applyNumberFormat="1" applyFont="1" applyFill="1" applyBorder="1" applyAlignment="1">
      <alignment horizontal="center" vertical="center" wrapText="1"/>
    </xf>
    <xf numFmtId="179" fontId="22" fillId="2" borderId="0" xfId="0" applyNumberFormat="1" applyFont="1" applyFill="1" applyAlignment="1">
      <alignment vertical="center" wrapText="1"/>
    </xf>
    <xf numFmtId="180" fontId="22" fillId="2" borderId="0" xfId="22" applyNumberFormat="1" applyFont="1" applyFill="1" applyAlignment="1">
      <alignment vertical="center" wrapText="1"/>
    </xf>
    <xf numFmtId="184" fontId="22" fillId="2" borderId="0" xfId="22" applyNumberFormat="1" applyFont="1" applyFill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180" fontId="1" fillId="2" borderId="0" xfId="0" applyNumberFormat="1" applyFont="1" applyFill="1" applyBorder="1" applyAlignment="1">
      <alignment horizontal="right" vertical="center" wrapText="1"/>
    </xf>
    <xf numFmtId="179" fontId="8" fillId="2" borderId="28" xfId="0" applyNumberFormat="1" applyFont="1" applyFill="1" applyBorder="1" applyAlignment="1">
      <alignment horizontal="center" vertical="center" wrapText="1"/>
    </xf>
    <xf numFmtId="180" fontId="9" fillId="2" borderId="9" xfId="25" applyNumberFormat="1" applyFont="1" applyFill="1" applyBorder="1" applyAlignment="1">
      <alignment horizontal="right" vertical="center" wrapText="1" shrinkToFit="1"/>
    </xf>
    <xf numFmtId="177" fontId="9" fillId="2" borderId="29" xfId="22" applyNumberFormat="1" applyFont="1" applyFill="1" applyBorder="1" applyAlignment="1" applyProtection="1">
      <alignment horizontal="right" vertical="center" wrapText="1" shrinkToFit="1"/>
      <protection/>
    </xf>
    <xf numFmtId="179" fontId="8" fillId="0" borderId="30" xfId="55" applyNumberFormat="1" applyFont="1" applyFill="1" applyBorder="1" applyAlignment="1">
      <alignment horizontal="left" vertical="center" wrapText="1"/>
      <protection/>
    </xf>
    <xf numFmtId="179" fontId="8" fillId="0" borderId="31" xfId="55" applyNumberFormat="1" applyFont="1" applyFill="1" applyBorder="1" applyAlignment="1">
      <alignment horizontal="left" vertical="center" wrapText="1"/>
      <protection/>
    </xf>
    <xf numFmtId="179" fontId="8" fillId="0" borderId="32" xfId="55" applyNumberFormat="1" applyFont="1" applyFill="1" applyBorder="1" applyAlignment="1">
      <alignment horizontal="left" vertical="center" wrapText="1"/>
      <protection/>
    </xf>
    <xf numFmtId="176" fontId="8" fillId="2" borderId="0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 vertical="center" wrapText="1"/>
    </xf>
    <xf numFmtId="185" fontId="4" fillId="2" borderId="0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179" fontId="8" fillId="2" borderId="18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176" fontId="8" fillId="0" borderId="22" xfId="69" applyFont="1" applyFill="1" applyBorder="1" applyAlignment="1" applyProtection="1">
      <alignment horizontal="left" vertical="center" wrapText="1"/>
      <protection locked="0"/>
    </xf>
    <xf numFmtId="178" fontId="8" fillId="0" borderId="9" xfId="22" applyNumberFormat="1" applyFont="1" applyFill="1" applyBorder="1" applyAlignment="1" applyProtection="1">
      <alignment horizontal="right" vertical="center" wrapText="1" shrinkToFit="1"/>
      <protection/>
    </xf>
    <xf numFmtId="182" fontId="8" fillId="0" borderId="9" xfId="25" applyNumberFormat="1" applyFont="1" applyFill="1" applyBorder="1" applyAlignment="1">
      <alignment horizontal="right" vertical="center" wrapText="1" shrinkToFit="1"/>
    </xf>
    <xf numFmtId="177" fontId="8" fillId="0" borderId="29" xfId="22" applyNumberFormat="1" applyFont="1" applyFill="1" applyBorder="1" applyAlignment="1" applyProtection="1">
      <alignment horizontal="right" vertical="center" wrapText="1" shrinkToFit="1"/>
      <protection/>
    </xf>
    <xf numFmtId="177" fontId="8" fillId="0" borderId="23" xfId="22" applyNumberFormat="1" applyFont="1" applyFill="1" applyBorder="1" applyAlignment="1" applyProtection="1">
      <alignment vertical="center" wrapText="1" shrinkToFit="1"/>
      <protection/>
    </xf>
    <xf numFmtId="183" fontId="8" fillId="0" borderId="33" xfId="0" applyNumberFormat="1" applyFont="1" applyFill="1" applyBorder="1" applyAlignment="1">
      <alignment horizontal="left" vertical="center" wrapText="1" shrinkToFit="1"/>
    </xf>
    <xf numFmtId="178" fontId="8" fillId="0" borderId="9" xfId="22" applyNumberFormat="1" applyFont="1" applyFill="1" applyBorder="1" applyAlignment="1">
      <alignment horizontal="right" vertical="center" wrapText="1" shrinkToFit="1"/>
    </xf>
    <xf numFmtId="176" fontId="8" fillId="0" borderId="22" xfId="69" applyFont="1" applyFill="1" applyBorder="1" applyAlignment="1" applyProtection="1">
      <alignment horizontal="left" vertical="center" wrapText="1" indent="2"/>
      <protection locked="0"/>
    </xf>
    <xf numFmtId="183" fontId="8" fillId="0" borderId="22" xfId="0" applyNumberFormat="1" applyFont="1" applyFill="1" applyBorder="1" applyAlignment="1">
      <alignment horizontal="left" vertical="center" indent="2" shrinkToFit="1"/>
    </xf>
    <xf numFmtId="183" fontId="8" fillId="0" borderId="33" xfId="0" applyNumberFormat="1" applyFont="1" applyFill="1" applyBorder="1" applyAlignment="1">
      <alignment horizontal="left" vertical="center" shrinkToFit="1"/>
    </xf>
    <xf numFmtId="1" fontId="8" fillId="0" borderId="22" xfId="0" applyNumberFormat="1" applyFont="1" applyFill="1" applyBorder="1" applyAlignment="1">
      <alignment horizontal="left" vertical="center" wrapText="1" indent="2"/>
    </xf>
    <xf numFmtId="1" fontId="8" fillId="0" borderId="22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left" vertical="center" wrapText="1" indent="1"/>
    </xf>
    <xf numFmtId="183" fontId="8" fillId="0" borderId="33" xfId="0" applyNumberFormat="1" applyFont="1" applyFill="1" applyBorder="1" applyAlignment="1">
      <alignment horizontal="left" vertical="center" wrapText="1"/>
    </xf>
    <xf numFmtId="10" fontId="8" fillId="0" borderId="9" xfId="25" applyNumberFormat="1" applyFont="1" applyFill="1" applyBorder="1" applyAlignment="1">
      <alignment horizontal="right" vertical="center" wrapText="1" shrinkToFit="1"/>
    </xf>
    <xf numFmtId="1" fontId="8" fillId="0" borderId="33" xfId="55" applyNumberFormat="1" applyFont="1" applyFill="1" applyBorder="1" applyAlignment="1">
      <alignment horizontal="left" vertical="center" wrapText="1"/>
      <protection/>
    </xf>
    <xf numFmtId="3" fontId="8" fillId="0" borderId="24" xfId="0" applyNumberFormat="1" applyFont="1" applyFill="1" applyBorder="1" applyAlignment="1">
      <alignment horizontal="center" vertical="center" wrapText="1"/>
    </xf>
    <xf numFmtId="178" fontId="8" fillId="0" borderId="25" xfId="22" applyNumberFormat="1" applyFont="1" applyFill="1" applyBorder="1" applyAlignment="1">
      <alignment horizontal="right" vertical="center" wrapText="1" shrinkToFit="1"/>
    </xf>
    <xf numFmtId="178" fontId="8" fillId="0" borderId="25" xfId="22" applyNumberFormat="1" applyFont="1" applyFill="1" applyBorder="1" applyAlignment="1" applyProtection="1">
      <alignment horizontal="right" vertical="center" wrapText="1" shrinkToFit="1"/>
      <protection/>
    </xf>
    <xf numFmtId="10" fontId="8" fillId="0" borderId="25" xfId="22" applyNumberFormat="1" applyFont="1" applyFill="1" applyBorder="1" applyAlignment="1" applyProtection="1">
      <alignment horizontal="right" vertical="center" wrapText="1" shrinkToFit="1"/>
      <protection/>
    </xf>
    <xf numFmtId="177" fontId="8" fillId="0" borderId="26" xfId="22" applyNumberFormat="1" applyFont="1" applyFill="1" applyBorder="1" applyAlignment="1" applyProtection="1">
      <alignment vertical="center" wrapText="1" shrinkToFit="1"/>
      <protection/>
    </xf>
    <xf numFmtId="3" fontId="8" fillId="0" borderId="27" xfId="0" applyNumberFormat="1" applyFont="1" applyFill="1" applyBorder="1" applyAlignment="1">
      <alignment horizontal="center" vertical="center" wrapText="1"/>
    </xf>
    <xf numFmtId="178" fontId="8" fillId="2" borderId="0" xfId="0" applyNumberFormat="1" applyFont="1" applyFill="1" applyBorder="1" applyAlignment="1">
      <alignment/>
    </xf>
    <xf numFmtId="1" fontId="8" fillId="2" borderId="0" xfId="55" applyNumberFormat="1" applyFont="1" applyFill="1" applyBorder="1" applyAlignment="1">
      <alignment horizontal="right" vertical="center" wrapText="1"/>
      <protection/>
    </xf>
    <xf numFmtId="1" fontId="26" fillId="2" borderId="0" xfId="55" applyNumberFormat="1" applyFont="1" applyFill="1" applyBorder="1" applyAlignment="1">
      <alignment horizontal="right" vertical="center" wrapText="1"/>
      <protection/>
    </xf>
    <xf numFmtId="0" fontId="0" fillId="0" borderId="28" xfId="0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 wrapText="1"/>
    </xf>
    <xf numFmtId="178" fontId="8" fillId="2" borderId="9" xfId="22" applyNumberFormat="1" applyFont="1" applyFill="1" applyBorder="1" applyAlignment="1">
      <alignment horizontal="right" vertical="center" wrapText="1" shrinkToFit="1"/>
    </xf>
    <xf numFmtId="182" fontId="8" fillId="2" borderId="9" xfId="25" applyNumberFormat="1" applyFont="1" applyFill="1" applyBorder="1" applyAlignment="1">
      <alignment horizontal="right" vertical="center" wrapText="1" shrinkToFit="1"/>
    </xf>
    <xf numFmtId="177" fontId="8" fillId="2" borderId="29" xfId="22" applyNumberFormat="1" applyFont="1" applyFill="1" applyBorder="1" applyAlignment="1" applyProtection="1">
      <alignment horizontal="right" vertical="center" wrapText="1" shrinkToFit="1"/>
      <protection/>
    </xf>
    <xf numFmtId="0" fontId="18" fillId="0" borderId="30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top" wrapText="1"/>
    </xf>
    <xf numFmtId="181" fontId="8" fillId="2" borderId="0" xfId="0" applyNumberFormat="1" applyFont="1" applyFill="1" applyBorder="1" applyAlignment="1">
      <alignment/>
    </xf>
    <xf numFmtId="0" fontId="18" fillId="0" borderId="31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top"/>
    </xf>
    <xf numFmtId="10" fontId="8" fillId="2" borderId="9" xfId="25" applyNumberFormat="1" applyFont="1" applyFill="1" applyBorder="1" applyAlignment="1">
      <alignment horizontal="right" vertical="center" wrapText="1" shrinkToFit="1"/>
    </xf>
    <xf numFmtId="178" fontId="8" fillId="2" borderId="9" xfId="22" applyNumberFormat="1" applyFont="1" applyFill="1" applyBorder="1" applyAlignment="1" applyProtection="1">
      <alignment horizontal="right" vertical="center" wrapText="1" shrinkToFit="1"/>
      <protection/>
    </xf>
    <xf numFmtId="176" fontId="8" fillId="0" borderId="0" xfId="0" applyNumberFormat="1" applyFont="1" applyFill="1" applyBorder="1" applyAlignment="1">
      <alignment/>
    </xf>
    <xf numFmtId="178" fontId="8" fillId="2" borderId="25" xfId="22" applyNumberFormat="1" applyFont="1" applyFill="1" applyBorder="1" applyAlignment="1">
      <alignment horizontal="right" vertical="center" wrapText="1" shrinkToFit="1"/>
    </xf>
    <xf numFmtId="0" fontId="18" fillId="0" borderId="32" xfId="0" applyFont="1" applyFill="1" applyBorder="1" applyAlignment="1">
      <alignment horizontal="left" vertical="center" wrapText="1"/>
    </xf>
    <xf numFmtId="177" fontId="8" fillId="2" borderId="0" xfId="22" applyNumberFormat="1" applyFont="1" applyFill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57" fontId="32" fillId="0" borderId="0" xfId="0" applyNumberFormat="1" applyFont="1" applyAlignment="1">
      <alignment horizontal="center" vertical="center"/>
    </xf>
    <xf numFmtId="0" fontId="28" fillId="0" borderId="0" xfId="0" applyFont="1" applyAlignment="1" quotePrefix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乐昌表一 5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F1010000 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_F1010000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乐昌表一" xfId="69"/>
    <cellStyle name="常规_乐昌表一 3" xfId="70"/>
    <cellStyle name="千位分隔 2" xfId="71"/>
    <cellStyle name="常规 4" xfId="72"/>
    <cellStyle name="常规_2006月报格式通知的附件（修改）" xfId="73"/>
    <cellStyle name="常规_F1010000 5" xfId="74"/>
    <cellStyle name="常规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39044;&#31639;&#35745;&#21010;&#65288;&#20840;&#24066;&#12289;&#24066;&#26412;&#32423;&#65289;0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7733;&#22836;&#24066;&#39044;&#31639;&#25191;&#34892;&#65288;&#20840;&#24066;&#22235;&#39029;&#34920;&#65289;201801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.7\&#39044;&#31639;&#31185;\&#25903;&#20986;&#32452;&#24037;&#20316;&#25991;&#26723;\2020&#24180;&#24037;&#20316;&#25991;&#26723;\2020&#24180;&#39044;&#31639;&#35843;&#25972;\2020&#24180;&#24066;&#26412;&#32423;&#39044;&#31639;&#35843;&#25972;&#26041;&#26696;&#65288;&#21547;&#26368;&#26368;&#26032;&#22686;&#20538;&#19981;&#21547;&#29305;&#27530;&#36716;&#31227;&#25903;&#20184;&#65289;\2019&#24180;&#39044;&#31639;&#35745;&#21010;&#65288;&#20840;&#24066;&#12289;&#24066;&#26412;&#32423;&#65289;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.7\&#39044;&#31639;&#31185;\&#25903;&#20986;&#32452;&#24037;&#20316;&#25991;&#26723;\2020&#24180;&#24037;&#20316;&#25991;&#26723;\2020&#24180;&#39044;&#31639;&#35843;&#25972;\&#31532;&#20108;&#27425;&#39044;&#31639;&#35843;&#25972;\1112&#40644;&#23616;&#27719;&#25253;&#29256;\2018&#24180;&#31532;2&#27425;&#39044;&#31639;&#35843;&#25972;\&#19978;&#20154;&#22823;&#24120;&#22996;&#20250;&#32456;&#29256;\&#27733;&#22836;&#24066;2018&#24180;&#26412;&#32423;&#31532;&#20108;&#27425;&#39044;&#31639;&#35843;&#25972;&#26041;&#26696;&#21103;&#34920;&#65288;&#32456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LVNYM"/>
      <sheetName val="2019年全市公共预算"/>
      <sheetName val="2019年市本级公共预算"/>
      <sheetName val="2019年全市基金"/>
      <sheetName val="2019年市本级基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LVNYM"/>
      <sheetName val="全市公共预算"/>
      <sheetName val="市本级公共预算"/>
      <sheetName val="市本级基金"/>
      <sheetName val="全市国资"/>
      <sheetName val="市本级国资"/>
      <sheetName val="全市社保基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LVNYM"/>
      <sheetName val="2019年全市公共预算"/>
      <sheetName val="2019年市本级公共预算"/>
      <sheetName val="2019年全市基金"/>
      <sheetName val="2019年市本级基金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LVNYM"/>
      <sheetName val="封面"/>
      <sheetName val="目录"/>
      <sheetName val="市直公共预算（表1）"/>
      <sheetName val="市直基金（表2）"/>
      <sheetName val="全市公共预算（表3）"/>
      <sheetName val="本级国资表（表4）"/>
      <sheetName val="全市国资表（表5）"/>
      <sheetName val="社保基金（表6）"/>
      <sheetName val="公共预算结转（表7）"/>
      <sheetName val="基金结转（表8）"/>
      <sheetName val="新增项目（表9）"/>
      <sheetName val="新增债调整（表10）"/>
      <sheetName val="科目调整（表11）"/>
      <sheetName val="三公经费（表12）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tabSelected="1" zoomScaleSheetLayoutView="100" workbookViewId="0" topLeftCell="A1">
      <selection activeCell="B3" sqref="B3"/>
    </sheetView>
  </sheetViews>
  <sheetFormatPr defaultColWidth="9.00390625" defaultRowHeight="13.5"/>
  <cols>
    <col min="2" max="2" width="86.25390625" style="0" customWidth="1"/>
  </cols>
  <sheetData>
    <row r="1" ht="20.25">
      <c r="A1" s="159" t="s">
        <v>0</v>
      </c>
    </row>
    <row r="3" ht="193.5" customHeight="1">
      <c r="B3" s="160" t="s">
        <v>1</v>
      </c>
    </row>
    <row r="4" ht="150" customHeight="1">
      <c r="B4" s="161"/>
    </row>
    <row r="5" ht="46.5" customHeight="1">
      <c r="B5" s="162" t="s">
        <v>2</v>
      </c>
    </row>
    <row r="6" ht="42.75" customHeight="1">
      <c r="B6" s="163">
        <v>44440</v>
      </c>
    </row>
  </sheetData>
  <sheetProtection/>
  <printOptions horizontalCentered="1"/>
  <pageMargins left="0.7513888888888889" right="0.7513888888888889" top="0.9048611111111111" bottom="1" header="0.5" footer="0.5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zoomScaleSheetLayoutView="100" workbookViewId="0" topLeftCell="A1">
      <selection activeCell="D2" sqref="D2"/>
    </sheetView>
  </sheetViews>
  <sheetFormatPr defaultColWidth="9.00390625" defaultRowHeight="13.5"/>
  <cols>
    <col min="1" max="1" width="12.875" style="0" customWidth="1"/>
    <col min="2" max="2" width="105.375" style="0" customWidth="1"/>
  </cols>
  <sheetData>
    <row r="2" spans="1:2" ht="39" customHeight="1">
      <c r="A2" s="155" t="s">
        <v>3</v>
      </c>
      <c r="B2" s="155"/>
    </row>
    <row r="3" ht="42.75" customHeight="1"/>
    <row r="4" spans="1:4" ht="57" customHeight="1">
      <c r="A4" s="164" t="s">
        <v>4</v>
      </c>
      <c r="B4" s="157" t="s">
        <v>5</v>
      </c>
      <c r="C4" s="158"/>
      <c r="D4" s="158"/>
    </row>
    <row r="5" spans="1:4" ht="57" customHeight="1">
      <c r="A5" s="164" t="s">
        <v>6</v>
      </c>
      <c r="B5" s="157" t="s">
        <v>7</v>
      </c>
      <c r="C5" s="158"/>
      <c r="D5" s="158"/>
    </row>
    <row r="6" spans="1:4" ht="57" customHeight="1">
      <c r="A6" s="164" t="s">
        <v>8</v>
      </c>
      <c r="B6" s="157" t="s">
        <v>9</v>
      </c>
      <c r="C6" s="158"/>
      <c r="D6" s="158"/>
    </row>
    <row r="7" spans="1:4" ht="57" customHeight="1">
      <c r="A7" s="164" t="s">
        <v>10</v>
      </c>
      <c r="B7" s="157" t="s">
        <v>11</v>
      </c>
      <c r="C7" s="158"/>
      <c r="D7" s="158"/>
    </row>
    <row r="8" spans="1:4" ht="57" customHeight="1">
      <c r="A8" s="164" t="s">
        <v>12</v>
      </c>
      <c r="B8" s="157" t="s">
        <v>13</v>
      </c>
      <c r="C8" s="158"/>
      <c r="D8" s="158"/>
    </row>
    <row r="9" spans="1:4" ht="57" customHeight="1">
      <c r="A9" s="164" t="s">
        <v>14</v>
      </c>
      <c r="B9" s="157" t="s">
        <v>15</v>
      </c>
      <c r="C9" s="158"/>
      <c r="D9" s="158"/>
    </row>
  </sheetData>
  <sheetProtection/>
  <mergeCells count="1">
    <mergeCell ref="A2:B2"/>
  </mergeCells>
  <printOptions horizontalCentered="1"/>
  <pageMargins left="0.7513888888888889" right="0.7513888888888889" top="0.9048611111111111" bottom="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zoomScale="90" zoomScaleNormal="90" zoomScaleSheetLayoutView="100" workbookViewId="0" topLeftCell="A1">
      <selection activeCell="A3" sqref="A3"/>
    </sheetView>
  </sheetViews>
  <sheetFormatPr defaultColWidth="9.00390625" defaultRowHeight="13.5"/>
  <cols>
    <col min="1" max="1" width="35.625" style="105" customWidth="1"/>
    <col min="2" max="4" width="15.625" style="105" customWidth="1"/>
    <col min="5" max="5" width="12.50390625" style="106" customWidth="1"/>
    <col min="6" max="6" width="13.625" style="105" customWidth="1"/>
    <col min="7" max="7" width="11.375" style="105" customWidth="1"/>
    <col min="8" max="8" width="35.625" style="105" customWidth="1"/>
    <col min="9" max="11" width="15.625" style="105" customWidth="1"/>
    <col min="12" max="12" width="15.625" style="106" customWidth="1"/>
    <col min="13" max="13" width="15.625" style="105" customWidth="1"/>
    <col min="14" max="14" width="14.375" style="105" customWidth="1"/>
    <col min="15" max="16" width="20.125" style="105" customWidth="1"/>
    <col min="17" max="17" width="18.375" style="105" customWidth="1"/>
    <col min="18" max="243" width="9.00390625" style="105" customWidth="1"/>
  </cols>
  <sheetData>
    <row r="1" ht="20.25">
      <c r="A1" s="21" t="s">
        <v>16</v>
      </c>
    </row>
    <row r="2" spans="1:15" ht="42" customHeight="1">
      <c r="A2" s="107" t="s">
        <v>5</v>
      </c>
      <c r="B2" s="107"/>
      <c r="C2" s="107"/>
      <c r="D2" s="107"/>
      <c r="E2" s="107"/>
      <c r="F2" s="107"/>
      <c r="G2" s="107"/>
      <c r="H2" s="108"/>
      <c r="I2" s="107"/>
      <c r="J2" s="107"/>
      <c r="K2" s="107"/>
      <c r="L2" s="107"/>
      <c r="M2" s="107"/>
      <c r="N2" s="107"/>
      <c r="O2" s="107"/>
    </row>
    <row r="3" spans="1:15" ht="40.5" customHeight="1">
      <c r="A3" s="54"/>
      <c r="B3" s="54"/>
      <c r="C3" s="54"/>
      <c r="D3" s="54"/>
      <c r="E3" s="56"/>
      <c r="F3" s="54"/>
      <c r="G3" s="54"/>
      <c r="H3" s="54"/>
      <c r="I3" s="54"/>
      <c r="J3" s="54"/>
      <c r="K3" s="54"/>
      <c r="L3" s="56"/>
      <c r="M3" s="137" t="s">
        <v>17</v>
      </c>
      <c r="N3" s="137"/>
      <c r="O3" s="138"/>
    </row>
    <row r="4" spans="1:15" ht="44.25" customHeight="1">
      <c r="A4" s="109" t="s">
        <v>18</v>
      </c>
      <c r="B4" s="110" t="s">
        <v>19</v>
      </c>
      <c r="C4" s="110" t="s">
        <v>20</v>
      </c>
      <c r="D4" s="64" t="s">
        <v>21</v>
      </c>
      <c r="E4" s="64" t="s">
        <v>22</v>
      </c>
      <c r="F4" s="65" t="s">
        <v>23</v>
      </c>
      <c r="G4" s="66" t="s">
        <v>24</v>
      </c>
      <c r="H4" s="111" t="s">
        <v>25</v>
      </c>
      <c r="I4" s="110" t="s">
        <v>19</v>
      </c>
      <c r="J4" s="110" t="s">
        <v>20</v>
      </c>
      <c r="K4" s="64" t="s">
        <v>21</v>
      </c>
      <c r="L4" s="64" t="s">
        <v>22</v>
      </c>
      <c r="M4" s="65" t="s">
        <v>23</v>
      </c>
      <c r="N4" s="139" t="s">
        <v>24</v>
      </c>
      <c r="O4" s="140"/>
    </row>
    <row r="5" spans="1:17" ht="19.5" customHeight="1">
      <c r="A5" s="112" t="s">
        <v>26</v>
      </c>
      <c r="B5" s="113">
        <v>400627</v>
      </c>
      <c r="C5" s="113">
        <v>400627</v>
      </c>
      <c r="D5" s="113">
        <v>400627</v>
      </c>
      <c r="E5" s="114" t="s">
        <v>27</v>
      </c>
      <c r="F5" s="115">
        <f>D5-C5</f>
        <v>0</v>
      </c>
      <c r="G5" s="116" t="s">
        <v>28</v>
      </c>
      <c r="H5" s="117" t="s">
        <v>29</v>
      </c>
      <c r="I5" s="141">
        <v>196290</v>
      </c>
      <c r="J5" s="141">
        <v>196290</v>
      </c>
      <c r="K5" s="141">
        <v>196290</v>
      </c>
      <c r="L5" s="142" t="s">
        <v>27</v>
      </c>
      <c r="M5" s="143">
        <f>K5-J5</f>
        <v>0</v>
      </c>
      <c r="N5" s="144" t="s">
        <v>30</v>
      </c>
      <c r="O5" s="145"/>
      <c r="P5" s="146"/>
      <c r="Q5" s="146"/>
    </row>
    <row r="6" spans="1:17" ht="19.5" customHeight="1">
      <c r="A6" s="112" t="s">
        <v>31</v>
      </c>
      <c r="B6" s="118">
        <v>83416</v>
      </c>
      <c r="C6" s="118">
        <v>83416</v>
      </c>
      <c r="D6" s="118">
        <v>83416</v>
      </c>
      <c r="E6" s="114" t="s">
        <v>27</v>
      </c>
      <c r="F6" s="115">
        <f aca="true" t="shared" si="0" ref="F6:F42">D6-C6</f>
        <v>0</v>
      </c>
      <c r="G6" s="116"/>
      <c r="H6" s="117" t="s">
        <v>32</v>
      </c>
      <c r="I6" s="141"/>
      <c r="J6" s="141"/>
      <c r="K6" s="141"/>
      <c r="L6" s="142"/>
      <c r="M6" s="143">
        <f aca="true" t="shared" si="1" ref="M6:M42">K6-J6</f>
        <v>0</v>
      </c>
      <c r="N6" s="147"/>
      <c r="O6" s="148"/>
      <c r="P6" s="146"/>
      <c r="Q6" s="146"/>
    </row>
    <row r="7" spans="1:17" ht="19.5" customHeight="1">
      <c r="A7" s="119" t="s">
        <v>33</v>
      </c>
      <c r="B7" s="118">
        <v>44888</v>
      </c>
      <c r="C7" s="118">
        <v>44888</v>
      </c>
      <c r="D7" s="118">
        <v>44888</v>
      </c>
      <c r="E7" s="114" t="s">
        <v>27</v>
      </c>
      <c r="F7" s="115">
        <f t="shared" si="0"/>
        <v>0</v>
      </c>
      <c r="G7" s="116"/>
      <c r="H7" s="117" t="s">
        <v>34</v>
      </c>
      <c r="I7" s="141">
        <v>3711</v>
      </c>
      <c r="J7" s="141">
        <v>3711</v>
      </c>
      <c r="K7" s="141">
        <v>3711</v>
      </c>
      <c r="L7" s="142" t="s">
        <v>27</v>
      </c>
      <c r="M7" s="143">
        <f t="shared" si="1"/>
        <v>0</v>
      </c>
      <c r="N7" s="147"/>
      <c r="O7" s="148"/>
      <c r="P7" s="146"/>
      <c r="Q7" s="146"/>
    </row>
    <row r="8" spans="1:17" ht="19.5" customHeight="1">
      <c r="A8" s="119" t="s">
        <v>35</v>
      </c>
      <c r="B8" s="118">
        <v>138760</v>
      </c>
      <c r="C8" s="118">
        <v>138760</v>
      </c>
      <c r="D8" s="118">
        <v>138760</v>
      </c>
      <c r="E8" s="114" t="s">
        <v>27</v>
      </c>
      <c r="F8" s="115">
        <f t="shared" si="0"/>
        <v>0</v>
      </c>
      <c r="G8" s="116"/>
      <c r="H8" s="117" t="s">
        <v>36</v>
      </c>
      <c r="I8" s="118">
        <v>189745</v>
      </c>
      <c r="J8" s="118">
        <v>189745</v>
      </c>
      <c r="K8" s="118">
        <v>189745</v>
      </c>
      <c r="L8" s="142" t="s">
        <v>27</v>
      </c>
      <c r="M8" s="143">
        <f t="shared" si="1"/>
        <v>0</v>
      </c>
      <c r="N8" s="147"/>
      <c r="O8" s="148"/>
      <c r="P8" s="146"/>
      <c r="Q8" s="146"/>
    </row>
    <row r="9" spans="1:17" ht="19.5" customHeight="1">
      <c r="A9" s="119" t="s">
        <v>37</v>
      </c>
      <c r="B9" s="118">
        <v>30031</v>
      </c>
      <c r="C9" s="118">
        <v>30031</v>
      </c>
      <c r="D9" s="118">
        <v>30031</v>
      </c>
      <c r="E9" s="114" t="s">
        <v>27</v>
      </c>
      <c r="F9" s="115">
        <f t="shared" si="0"/>
        <v>0</v>
      </c>
      <c r="G9" s="116"/>
      <c r="H9" s="117" t="s">
        <v>38</v>
      </c>
      <c r="I9" s="141">
        <v>205872</v>
      </c>
      <c r="J9" s="141">
        <f>205872+6000</f>
        <v>211872</v>
      </c>
      <c r="K9" s="141">
        <v>211872</v>
      </c>
      <c r="L9" s="142" t="s">
        <v>27</v>
      </c>
      <c r="M9" s="143">
        <f t="shared" si="1"/>
        <v>0</v>
      </c>
      <c r="N9" s="147"/>
      <c r="O9" s="148"/>
      <c r="P9" s="146"/>
      <c r="Q9" s="146"/>
    </row>
    <row r="10" spans="1:17" ht="19.5" customHeight="1">
      <c r="A10" s="119" t="s">
        <v>39</v>
      </c>
      <c r="B10" s="118">
        <v>18675</v>
      </c>
      <c r="C10" s="118">
        <v>18675</v>
      </c>
      <c r="D10" s="118">
        <v>18675</v>
      </c>
      <c r="E10" s="114" t="s">
        <v>27</v>
      </c>
      <c r="F10" s="115">
        <f t="shared" si="0"/>
        <v>0</v>
      </c>
      <c r="G10" s="116"/>
      <c r="H10" s="117" t="s">
        <v>40</v>
      </c>
      <c r="I10" s="141">
        <v>52187</v>
      </c>
      <c r="J10" s="141">
        <v>52187</v>
      </c>
      <c r="K10" s="141">
        <v>52187</v>
      </c>
      <c r="L10" s="142" t="s">
        <v>27</v>
      </c>
      <c r="M10" s="143">
        <f t="shared" si="1"/>
        <v>0</v>
      </c>
      <c r="N10" s="147"/>
      <c r="O10" s="148"/>
      <c r="P10" s="146"/>
      <c r="Q10" s="146"/>
    </row>
    <row r="11" spans="1:17" ht="19.5" customHeight="1">
      <c r="A11" s="119" t="s">
        <v>41</v>
      </c>
      <c r="B11" s="118">
        <v>17880</v>
      </c>
      <c r="C11" s="118">
        <v>17880</v>
      </c>
      <c r="D11" s="118">
        <v>17880</v>
      </c>
      <c r="E11" s="114" t="s">
        <v>27</v>
      </c>
      <c r="F11" s="115">
        <f t="shared" si="0"/>
        <v>0</v>
      </c>
      <c r="G11" s="116"/>
      <c r="H11" s="117" t="s">
        <v>42</v>
      </c>
      <c r="I11" s="141">
        <v>132458</v>
      </c>
      <c r="J11" s="141">
        <v>132458</v>
      </c>
      <c r="K11" s="141">
        <v>132458</v>
      </c>
      <c r="L11" s="142" t="s">
        <v>27</v>
      </c>
      <c r="M11" s="143">
        <f t="shared" si="1"/>
        <v>0</v>
      </c>
      <c r="N11" s="147"/>
      <c r="O11" s="148"/>
      <c r="P11" s="146"/>
      <c r="Q11" s="146"/>
    </row>
    <row r="12" spans="1:17" ht="19.5" customHeight="1">
      <c r="A12" s="119" t="s">
        <v>43</v>
      </c>
      <c r="B12" s="118">
        <v>33457</v>
      </c>
      <c r="C12" s="118">
        <v>33457</v>
      </c>
      <c r="D12" s="118">
        <v>33457</v>
      </c>
      <c r="E12" s="114" t="s">
        <v>27</v>
      </c>
      <c r="F12" s="115">
        <f t="shared" si="0"/>
        <v>0</v>
      </c>
      <c r="G12" s="116"/>
      <c r="H12" s="117" t="s">
        <v>44</v>
      </c>
      <c r="I12" s="141">
        <v>187862</v>
      </c>
      <c r="J12" s="141">
        <v>187862</v>
      </c>
      <c r="K12" s="141">
        <v>187862</v>
      </c>
      <c r="L12" s="142" t="s">
        <v>27</v>
      </c>
      <c r="M12" s="143">
        <f t="shared" si="1"/>
        <v>0</v>
      </c>
      <c r="N12" s="147"/>
      <c r="O12" s="148"/>
      <c r="P12" s="146"/>
      <c r="Q12" s="146"/>
    </row>
    <row r="13" spans="1:17" ht="19.5" customHeight="1">
      <c r="A13" s="119" t="s">
        <v>45</v>
      </c>
      <c r="B13" s="118">
        <v>15216</v>
      </c>
      <c r="C13" s="118">
        <v>15216</v>
      </c>
      <c r="D13" s="118">
        <v>15216</v>
      </c>
      <c r="E13" s="114" t="s">
        <v>27</v>
      </c>
      <c r="F13" s="115">
        <f t="shared" si="0"/>
        <v>0</v>
      </c>
      <c r="G13" s="116"/>
      <c r="H13" s="117" t="s">
        <v>46</v>
      </c>
      <c r="I13" s="141">
        <v>77310</v>
      </c>
      <c r="J13" s="141">
        <v>77310</v>
      </c>
      <c r="K13" s="141">
        <v>77310</v>
      </c>
      <c r="L13" s="142" t="s">
        <v>27</v>
      </c>
      <c r="M13" s="143">
        <f t="shared" si="1"/>
        <v>0</v>
      </c>
      <c r="N13" s="147"/>
      <c r="O13" s="148"/>
      <c r="P13" s="146"/>
      <c r="Q13" s="146"/>
    </row>
    <row r="14" spans="1:17" ht="19.5" customHeight="1">
      <c r="A14" s="119" t="s">
        <v>47</v>
      </c>
      <c r="B14" s="118">
        <v>11681</v>
      </c>
      <c r="C14" s="118">
        <v>11681</v>
      </c>
      <c r="D14" s="118">
        <v>11681</v>
      </c>
      <c r="E14" s="114" t="s">
        <v>27</v>
      </c>
      <c r="F14" s="115">
        <f t="shared" si="0"/>
        <v>0</v>
      </c>
      <c r="G14" s="116"/>
      <c r="H14" s="117" t="s">
        <v>48</v>
      </c>
      <c r="I14" s="141">
        <v>27974</v>
      </c>
      <c r="J14" s="141">
        <v>27974</v>
      </c>
      <c r="K14" s="141">
        <v>27974</v>
      </c>
      <c r="L14" s="142" t="s">
        <v>27</v>
      </c>
      <c r="M14" s="143">
        <f t="shared" si="1"/>
        <v>0</v>
      </c>
      <c r="N14" s="147"/>
      <c r="O14" s="148"/>
      <c r="P14" s="146"/>
      <c r="Q14" s="146"/>
    </row>
    <row r="15" spans="1:17" ht="19.5" customHeight="1">
      <c r="A15" s="119" t="s">
        <v>49</v>
      </c>
      <c r="B15" s="118">
        <v>6623</v>
      </c>
      <c r="C15" s="118">
        <v>6623</v>
      </c>
      <c r="D15" s="118">
        <v>6623</v>
      </c>
      <c r="E15" s="114" t="s">
        <v>27</v>
      </c>
      <c r="F15" s="115">
        <f t="shared" si="0"/>
        <v>0</v>
      </c>
      <c r="G15" s="116"/>
      <c r="H15" s="117" t="s">
        <v>50</v>
      </c>
      <c r="I15" s="141">
        <v>99186</v>
      </c>
      <c r="J15" s="141">
        <f>99186+34000</f>
        <v>133186</v>
      </c>
      <c r="K15" s="141">
        <f>133186+13000</f>
        <v>146186</v>
      </c>
      <c r="L15" s="149">
        <f>K15/J15-1</f>
        <v>0.09760785668163319</v>
      </c>
      <c r="M15" s="143">
        <f t="shared" si="1"/>
        <v>13000</v>
      </c>
      <c r="N15" s="147"/>
      <c r="O15" s="148"/>
      <c r="P15" s="146"/>
      <c r="Q15" s="146"/>
    </row>
    <row r="16" spans="1:17" ht="19.5" customHeight="1">
      <c r="A16" s="119"/>
      <c r="B16" s="118"/>
      <c r="C16" s="113"/>
      <c r="D16" s="113"/>
      <c r="E16" s="114"/>
      <c r="F16" s="115">
        <f t="shared" si="0"/>
        <v>0</v>
      </c>
      <c r="G16" s="116"/>
      <c r="H16" s="117" t="s">
        <v>51</v>
      </c>
      <c r="I16" s="141">
        <v>20684</v>
      </c>
      <c r="J16" s="141">
        <f>20684+7000</f>
        <v>27684</v>
      </c>
      <c r="K16" s="141">
        <v>27684</v>
      </c>
      <c r="L16" s="142" t="s">
        <v>27</v>
      </c>
      <c r="M16" s="143">
        <f t="shared" si="1"/>
        <v>0</v>
      </c>
      <c r="N16" s="147"/>
      <c r="O16" s="148"/>
      <c r="P16" s="146"/>
      <c r="Q16" s="146"/>
    </row>
    <row r="17" spans="1:17" ht="19.5" customHeight="1">
      <c r="A17" s="112"/>
      <c r="B17" s="118"/>
      <c r="C17" s="113"/>
      <c r="D17" s="113"/>
      <c r="E17" s="114"/>
      <c r="F17" s="115">
        <f t="shared" si="0"/>
        <v>0</v>
      </c>
      <c r="G17" s="116"/>
      <c r="H17" s="117" t="s">
        <v>52</v>
      </c>
      <c r="I17" s="141">
        <v>54971</v>
      </c>
      <c r="J17" s="141">
        <f>54971+18000</f>
        <v>72971</v>
      </c>
      <c r="K17" s="141">
        <f>72971+4000</f>
        <v>76971</v>
      </c>
      <c r="L17" s="149">
        <f>K17/J17-1</f>
        <v>0.05481629688506384</v>
      </c>
      <c r="M17" s="143">
        <f t="shared" si="1"/>
        <v>4000</v>
      </c>
      <c r="N17" s="147"/>
      <c r="O17" s="148"/>
      <c r="P17" s="146"/>
      <c r="Q17" s="146"/>
    </row>
    <row r="18" spans="1:17" ht="19.5" customHeight="1">
      <c r="A18" s="112"/>
      <c r="B18" s="113"/>
      <c r="C18" s="113"/>
      <c r="D18" s="113"/>
      <c r="E18" s="114"/>
      <c r="F18" s="115">
        <f t="shared" si="0"/>
        <v>0</v>
      </c>
      <c r="G18" s="116"/>
      <c r="H18" s="117" t="s">
        <v>53</v>
      </c>
      <c r="I18" s="141">
        <v>20947</v>
      </c>
      <c r="J18" s="141">
        <v>20947</v>
      </c>
      <c r="K18" s="141">
        <v>20947</v>
      </c>
      <c r="L18" s="142" t="s">
        <v>27</v>
      </c>
      <c r="M18" s="143">
        <f t="shared" si="1"/>
        <v>0</v>
      </c>
      <c r="N18" s="147"/>
      <c r="O18" s="148"/>
      <c r="P18" s="146"/>
      <c r="Q18" s="146"/>
    </row>
    <row r="19" spans="1:17" ht="19.5" customHeight="1" hidden="1">
      <c r="A19" s="112"/>
      <c r="B19" s="118"/>
      <c r="C19" s="113"/>
      <c r="D19" s="113"/>
      <c r="E19" s="114" t="e">
        <f>D19/C19-1</f>
        <v>#DIV/0!</v>
      </c>
      <c r="F19" s="115">
        <f t="shared" si="0"/>
        <v>0</v>
      </c>
      <c r="G19" s="116"/>
      <c r="H19" s="117" t="s">
        <v>54</v>
      </c>
      <c r="I19" s="141">
        <v>8670</v>
      </c>
      <c r="J19" s="141">
        <v>8670</v>
      </c>
      <c r="K19" s="141"/>
      <c r="L19" s="142">
        <f>K19/J19-1</f>
        <v>-1</v>
      </c>
      <c r="M19" s="143">
        <f t="shared" si="1"/>
        <v>-8670</v>
      </c>
      <c r="N19" s="147"/>
      <c r="O19" s="148"/>
      <c r="P19" s="146"/>
      <c r="Q19" s="146"/>
    </row>
    <row r="20" spans="1:17" ht="19.5" customHeight="1" hidden="1">
      <c r="A20" s="119"/>
      <c r="B20" s="118"/>
      <c r="C20" s="113"/>
      <c r="D20" s="113"/>
      <c r="E20" s="114" t="e">
        <f>D20/C20-1</f>
        <v>#DIV/0!</v>
      </c>
      <c r="F20" s="115">
        <f t="shared" si="0"/>
        <v>0</v>
      </c>
      <c r="G20" s="116"/>
      <c r="H20" s="117" t="s">
        <v>55</v>
      </c>
      <c r="I20" s="141">
        <v>2030</v>
      </c>
      <c r="J20" s="141">
        <v>2030</v>
      </c>
      <c r="K20" s="141"/>
      <c r="L20" s="142">
        <f>K20/J20-1</f>
        <v>-1</v>
      </c>
      <c r="M20" s="143">
        <f t="shared" si="1"/>
        <v>-2030</v>
      </c>
      <c r="N20" s="147"/>
      <c r="O20" s="148"/>
      <c r="P20" s="146"/>
      <c r="Q20" s="146"/>
    </row>
    <row r="21" spans="1:17" ht="19.5" customHeight="1" hidden="1">
      <c r="A21" s="119"/>
      <c r="B21" s="118"/>
      <c r="C21" s="113"/>
      <c r="D21" s="113"/>
      <c r="E21" s="114" t="e">
        <f>D21/C21-1</f>
        <v>#DIV/0!</v>
      </c>
      <c r="F21" s="115">
        <f t="shared" si="0"/>
        <v>0</v>
      </c>
      <c r="G21" s="116"/>
      <c r="H21" s="117" t="s">
        <v>56</v>
      </c>
      <c r="I21" s="141">
        <v>9182</v>
      </c>
      <c r="J21" s="141">
        <v>9182</v>
      </c>
      <c r="K21" s="141"/>
      <c r="L21" s="142">
        <f>K21/J21-1</f>
        <v>-1</v>
      </c>
      <c r="M21" s="143">
        <f t="shared" si="1"/>
        <v>-9182</v>
      </c>
      <c r="N21" s="147"/>
      <c r="O21" s="148"/>
      <c r="P21" s="146"/>
      <c r="Q21" s="146"/>
    </row>
    <row r="22" spans="1:17" ht="19.5" customHeight="1" hidden="1">
      <c r="A22" s="120"/>
      <c r="B22" s="118"/>
      <c r="C22" s="113"/>
      <c r="D22" s="113"/>
      <c r="E22" s="114" t="e">
        <f>D22/C22-1</f>
        <v>#DIV/0!</v>
      </c>
      <c r="F22" s="115">
        <f t="shared" si="0"/>
        <v>0</v>
      </c>
      <c r="G22" s="116"/>
      <c r="H22" s="117" t="s">
        <v>57</v>
      </c>
      <c r="I22" s="141">
        <v>1065</v>
      </c>
      <c r="J22" s="141">
        <v>1065</v>
      </c>
      <c r="K22" s="141"/>
      <c r="L22" s="142">
        <f>K22/J22-1</f>
        <v>-1</v>
      </c>
      <c r="M22" s="143">
        <f t="shared" si="1"/>
        <v>-1065</v>
      </c>
      <c r="N22" s="147"/>
      <c r="O22" s="148"/>
      <c r="P22" s="146"/>
      <c r="Q22" s="146"/>
    </row>
    <row r="23" spans="1:17" ht="19.5" customHeight="1">
      <c r="A23" s="112" t="s">
        <v>58</v>
      </c>
      <c r="B23" s="118">
        <v>219223</v>
      </c>
      <c r="C23" s="118">
        <v>219223</v>
      </c>
      <c r="D23" s="118">
        <v>219223</v>
      </c>
      <c r="E23" s="114" t="s">
        <v>27</v>
      </c>
      <c r="F23" s="115">
        <f t="shared" si="0"/>
        <v>0</v>
      </c>
      <c r="G23" s="116"/>
      <c r="H23" s="117" t="s">
        <v>59</v>
      </c>
      <c r="I23" s="141"/>
      <c r="J23" s="141"/>
      <c r="K23" s="141"/>
      <c r="L23" s="142"/>
      <c r="M23" s="143">
        <f t="shared" si="1"/>
        <v>0</v>
      </c>
      <c r="N23" s="147"/>
      <c r="O23" s="148"/>
      <c r="P23" s="146"/>
      <c r="Q23" s="146"/>
    </row>
    <row r="24" spans="1:17" ht="19.5" customHeight="1">
      <c r="A24" s="112" t="s">
        <v>60</v>
      </c>
      <c r="B24" s="118">
        <v>29500</v>
      </c>
      <c r="C24" s="118">
        <v>29500</v>
      </c>
      <c r="D24" s="118">
        <v>29500</v>
      </c>
      <c r="E24" s="114" t="s">
        <v>27</v>
      </c>
      <c r="F24" s="115">
        <f t="shared" si="0"/>
        <v>0</v>
      </c>
      <c r="G24" s="116"/>
      <c r="H24" s="117" t="s">
        <v>61</v>
      </c>
      <c r="I24" s="141">
        <v>26513</v>
      </c>
      <c r="J24" s="141">
        <v>26513</v>
      </c>
      <c r="K24" s="141">
        <v>26513</v>
      </c>
      <c r="L24" s="142" t="s">
        <v>27</v>
      </c>
      <c r="M24" s="143">
        <f t="shared" si="1"/>
        <v>0</v>
      </c>
      <c r="N24" s="147"/>
      <c r="O24" s="148"/>
      <c r="P24" s="146"/>
      <c r="Q24" s="146"/>
    </row>
    <row r="25" spans="1:17" ht="19.5" customHeight="1">
      <c r="A25" s="119" t="s">
        <v>62</v>
      </c>
      <c r="B25" s="118">
        <v>19296</v>
      </c>
      <c r="C25" s="118">
        <v>19296</v>
      </c>
      <c r="D25" s="118">
        <v>19296</v>
      </c>
      <c r="E25" s="114" t="s">
        <v>27</v>
      </c>
      <c r="F25" s="115">
        <f t="shared" si="0"/>
        <v>0</v>
      </c>
      <c r="G25" s="116"/>
      <c r="H25" s="117" t="s">
        <v>63</v>
      </c>
      <c r="I25" s="141">
        <v>23543</v>
      </c>
      <c r="J25" s="141">
        <v>23543</v>
      </c>
      <c r="K25" s="141">
        <v>23543</v>
      </c>
      <c r="L25" s="142" t="s">
        <v>27</v>
      </c>
      <c r="M25" s="143">
        <f t="shared" si="1"/>
        <v>0</v>
      </c>
      <c r="N25" s="147"/>
      <c r="O25" s="148"/>
      <c r="P25" s="146"/>
      <c r="Q25" s="146"/>
    </row>
    <row r="26" spans="1:17" ht="19.5" customHeight="1">
      <c r="A26" s="119" t="s">
        <v>64</v>
      </c>
      <c r="B26" s="118">
        <v>33769</v>
      </c>
      <c r="C26" s="118">
        <v>33769</v>
      </c>
      <c r="D26" s="118">
        <v>33769</v>
      </c>
      <c r="E26" s="114" t="s">
        <v>27</v>
      </c>
      <c r="F26" s="115">
        <f t="shared" si="0"/>
        <v>0</v>
      </c>
      <c r="G26" s="116"/>
      <c r="H26" s="117" t="s">
        <v>65</v>
      </c>
      <c r="I26" s="141">
        <v>16796</v>
      </c>
      <c r="J26" s="141">
        <v>16796</v>
      </c>
      <c r="K26" s="141">
        <v>16796</v>
      </c>
      <c r="L26" s="142" t="s">
        <v>27</v>
      </c>
      <c r="M26" s="143">
        <f t="shared" si="1"/>
        <v>0</v>
      </c>
      <c r="N26" s="147"/>
      <c r="O26" s="148"/>
      <c r="P26" s="146"/>
      <c r="Q26" s="146"/>
    </row>
    <row r="27" spans="1:17" ht="19.5" customHeight="1">
      <c r="A27" s="119" t="s">
        <v>66</v>
      </c>
      <c r="B27" s="118">
        <v>1000</v>
      </c>
      <c r="C27" s="118">
        <v>1000</v>
      </c>
      <c r="D27" s="118">
        <v>1000</v>
      </c>
      <c r="E27" s="114" t="s">
        <v>27</v>
      </c>
      <c r="F27" s="115">
        <f t="shared" si="0"/>
        <v>0</v>
      </c>
      <c r="G27" s="116"/>
      <c r="H27" s="117" t="s">
        <v>67</v>
      </c>
      <c r="I27" s="141">
        <v>12000</v>
      </c>
      <c r="J27" s="141">
        <v>12000</v>
      </c>
      <c r="K27" s="141">
        <v>12000</v>
      </c>
      <c r="L27" s="142" t="s">
        <v>27</v>
      </c>
      <c r="M27" s="143">
        <f t="shared" si="1"/>
        <v>0</v>
      </c>
      <c r="N27" s="147"/>
      <c r="O27" s="148"/>
      <c r="P27" s="146"/>
      <c r="Q27" s="146"/>
    </row>
    <row r="28" spans="1:17" ht="19.5" customHeight="1">
      <c r="A28" s="120" t="s">
        <v>68</v>
      </c>
      <c r="B28" s="118">
        <v>100901</v>
      </c>
      <c r="C28" s="118">
        <v>100901</v>
      </c>
      <c r="D28" s="118">
        <v>100901</v>
      </c>
      <c r="E28" s="114" t="s">
        <v>27</v>
      </c>
      <c r="F28" s="115">
        <f t="shared" si="0"/>
        <v>0</v>
      </c>
      <c r="G28" s="116"/>
      <c r="H28" s="121" t="s">
        <v>69</v>
      </c>
      <c r="I28" s="141">
        <v>21837</v>
      </c>
      <c r="J28" s="141">
        <v>21837</v>
      </c>
      <c r="K28" s="141">
        <v>21837</v>
      </c>
      <c r="L28" s="142" t="s">
        <v>27</v>
      </c>
      <c r="M28" s="143">
        <f t="shared" si="1"/>
        <v>0</v>
      </c>
      <c r="N28" s="147"/>
      <c r="O28" s="148"/>
      <c r="P28" s="146"/>
      <c r="Q28" s="146"/>
    </row>
    <row r="29" spans="1:17" ht="19.5" customHeight="1">
      <c r="A29" s="119" t="s">
        <v>70</v>
      </c>
      <c r="B29" s="118">
        <v>20670</v>
      </c>
      <c r="C29" s="118">
        <v>20670</v>
      </c>
      <c r="D29" s="118">
        <v>20670</v>
      </c>
      <c r="E29" s="114" t="s">
        <v>27</v>
      </c>
      <c r="F29" s="115">
        <f t="shared" si="0"/>
        <v>0</v>
      </c>
      <c r="G29" s="116"/>
      <c r="H29" s="117" t="s">
        <v>71</v>
      </c>
      <c r="I29" s="141">
        <v>600</v>
      </c>
      <c r="J29" s="141">
        <v>600</v>
      </c>
      <c r="K29" s="141">
        <v>600</v>
      </c>
      <c r="L29" s="142" t="s">
        <v>27</v>
      </c>
      <c r="M29" s="143">
        <f t="shared" si="1"/>
        <v>0</v>
      </c>
      <c r="N29" s="147"/>
      <c r="O29" s="148"/>
      <c r="P29" s="146"/>
      <c r="Q29" s="146"/>
    </row>
    <row r="30" spans="1:17" ht="19.5" customHeight="1">
      <c r="A30" s="122" t="s">
        <v>72</v>
      </c>
      <c r="B30" s="118">
        <v>14087</v>
      </c>
      <c r="C30" s="118">
        <v>14087</v>
      </c>
      <c r="D30" s="118">
        <v>14087</v>
      </c>
      <c r="E30" s="114" t="s">
        <v>27</v>
      </c>
      <c r="F30" s="115">
        <f t="shared" si="0"/>
        <v>0</v>
      </c>
      <c r="G30" s="116"/>
      <c r="H30" s="117"/>
      <c r="I30" s="141"/>
      <c r="J30" s="150"/>
      <c r="K30" s="150"/>
      <c r="L30" s="142"/>
      <c r="M30" s="143">
        <f t="shared" si="1"/>
        <v>0</v>
      </c>
      <c r="N30" s="147"/>
      <c r="O30" s="148"/>
      <c r="P30" s="146"/>
      <c r="Q30" s="146"/>
    </row>
    <row r="31" spans="1:17" ht="19.5" customHeight="1">
      <c r="A31" s="123"/>
      <c r="B31" s="118"/>
      <c r="C31" s="113"/>
      <c r="D31" s="113"/>
      <c r="E31" s="114"/>
      <c r="F31" s="115">
        <f t="shared" si="0"/>
        <v>0</v>
      </c>
      <c r="G31" s="116"/>
      <c r="H31" s="117"/>
      <c r="I31" s="141"/>
      <c r="J31" s="150"/>
      <c r="K31" s="150"/>
      <c r="L31" s="142"/>
      <c r="M31" s="143">
        <f t="shared" si="1"/>
        <v>0</v>
      </c>
      <c r="N31" s="147"/>
      <c r="O31" s="148"/>
      <c r="P31" s="146"/>
      <c r="Q31" s="146"/>
    </row>
    <row r="32" spans="1:17" ht="19.5" customHeight="1">
      <c r="A32" s="124" t="s">
        <v>73</v>
      </c>
      <c r="B32" s="118">
        <v>619850</v>
      </c>
      <c r="C32" s="118">
        <v>619850</v>
      </c>
      <c r="D32" s="118">
        <f>D5+D23</f>
        <v>619850</v>
      </c>
      <c r="E32" s="114" t="s">
        <v>27</v>
      </c>
      <c r="F32" s="115">
        <f t="shared" si="0"/>
        <v>0</v>
      </c>
      <c r="G32" s="116"/>
      <c r="H32" s="125" t="s">
        <v>74</v>
      </c>
      <c r="I32" s="141">
        <v>1370486</v>
      </c>
      <c r="J32" s="150">
        <v>1435486</v>
      </c>
      <c r="K32" s="150">
        <f>SUM(K5:K29)</f>
        <v>1452486</v>
      </c>
      <c r="L32" s="149">
        <f>K32/J32-1</f>
        <v>0.011842679064790529</v>
      </c>
      <c r="M32" s="143">
        <f t="shared" si="1"/>
        <v>17000</v>
      </c>
      <c r="N32" s="147"/>
      <c r="O32" s="148"/>
      <c r="P32" s="146"/>
      <c r="Q32" s="146"/>
    </row>
    <row r="33" spans="1:17" ht="19.5" customHeight="1">
      <c r="A33" s="126" t="s">
        <v>75</v>
      </c>
      <c r="B33" s="118">
        <v>177661</v>
      </c>
      <c r="C33" s="118">
        <v>177661</v>
      </c>
      <c r="D33" s="118">
        <v>177661</v>
      </c>
      <c r="E33" s="114" t="s">
        <v>27</v>
      </c>
      <c r="F33" s="115">
        <f t="shared" si="0"/>
        <v>0</v>
      </c>
      <c r="G33" s="116"/>
      <c r="H33" s="127" t="s">
        <v>76</v>
      </c>
      <c r="I33" s="141">
        <v>181175</v>
      </c>
      <c r="J33" s="141">
        <v>181175</v>
      </c>
      <c r="K33" s="141">
        <v>181175</v>
      </c>
      <c r="L33" s="142" t="s">
        <v>27</v>
      </c>
      <c r="M33" s="143">
        <f t="shared" si="1"/>
        <v>0</v>
      </c>
      <c r="N33" s="147"/>
      <c r="O33" s="148"/>
      <c r="P33" s="146"/>
      <c r="Q33" s="146"/>
    </row>
    <row r="34" spans="1:17" ht="19.5" customHeight="1">
      <c r="A34" s="126" t="s">
        <v>77</v>
      </c>
      <c r="B34" s="118">
        <v>1569526</v>
      </c>
      <c r="C34" s="118">
        <v>1569526</v>
      </c>
      <c r="D34" s="118">
        <v>1569526</v>
      </c>
      <c r="E34" s="114" t="s">
        <v>27</v>
      </c>
      <c r="F34" s="115">
        <f t="shared" si="0"/>
        <v>0</v>
      </c>
      <c r="G34" s="116"/>
      <c r="H34" s="127" t="s">
        <v>78</v>
      </c>
      <c r="I34" s="141">
        <v>1695243</v>
      </c>
      <c r="J34" s="141">
        <v>1695243</v>
      </c>
      <c r="K34" s="141">
        <v>1695243</v>
      </c>
      <c r="L34" s="142" t="s">
        <v>27</v>
      </c>
      <c r="M34" s="143">
        <f t="shared" si="1"/>
        <v>0</v>
      </c>
      <c r="N34" s="147"/>
      <c r="O34" s="148"/>
      <c r="P34" s="146"/>
      <c r="Q34" s="146"/>
    </row>
    <row r="35" spans="1:17" ht="19.5" customHeight="1">
      <c r="A35" s="126" t="s">
        <v>79</v>
      </c>
      <c r="B35" s="118"/>
      <c r="C35" s="118">
        <f>120000+6126</f>
        <v>126126</v>
      </c>
      <c r="D35" s="118">
        <f>126126+50000+11005</f>
        <v>187131</v>
      </c>
      <c r="E35" s="128">
        <f>D35/C35-1</f>
        <v>0.4836829836829837</v>
      </c>
      <c r="F35" s="115">
        <f t="shared" si="0"/>
        <v>61005</v>
      </c>
      <c r="G35" s="116"/>
      <c r="H35" s="129" t="s">
        <v>80</v>
      </c>
      <c r="I35" s="141"/>
      <c r="J35" s="141">
        <f>55000+6126</f>
        <v>61126</v>
      </c>
      <c r="K35" s="141">
        <f>61126+33000+11005</f>
        <v>105131</v>
      </c>
      <c r="L35" s="149">
        <f>K35/J35-1</f>
        <v>0.719906422798809</v>
      </c>
      <c r="M35" s="143">
        <f t="shared" si="1"/>
        <v>44005</v>
      </c>
      <c r="N35" s="147"/>
      <c r="O35" s="148"/>
      <c r="P35" s="146"/>
      <c r="Q35" s="146"/>
    </row>
    <row r="36" spans="1:17" ht="19.5" customHeight="1">
      <c r="A36" s="126" t="s">
        <v>81</v>
      </c>
      <c r="B36" s="118"/>
      <c r="C36" s="118"/>
      <c r="D36" s="118"/>
      <c r="E36" s="114"/>
      <c r="F36" s="115">
        <f t="shared" si="0"/>
        <v>0</v>
      </c>
      <c r="G36" s="116"/>
      <c r="H36" s="129" t="s">
        <v>82</v>
      </c>
      <c r="I36" s="141">
        <v>52073</v>
      </c>
      <c r="J36" s="141">
        <v>52073</v>
      </c>
      <c r="K36" s="141">
        <v>52073</v>
      </c>
      <c r="L36" s="142" t="s">
        <v>27</v>
      </c>
      <c r="M36" s="143">
        <f t="shared" si="1"/>
        <v>0</v>
      </c>
      <c r="N36" s="147"/>
      <c r="O36" s="148"/>
      <c r="P36" s="146"/>
      <c r="Q36" s="146"/>
    </row>
    <row r="37" spans="1:17" ht="19.5" customHeight="1">
      <c r="A37" s="126" t="s">
        <v>83</v>
      </c>
      <c r="B37" s="118">
        <v>720967</v>
      </c>
      <c r="C37" s="118">
        <v>720967</v>
      </c>
      <c r="D37" s="118">
        <v>720967</v>
      </c>
      <c r="E37" s="114" t="s">
        <v>27</v>
      </c>
      <c r="F37" s="115">
        <f t="shared" si="0"/>
        <v>0</v>
      </c>
      <c r="G37" s="116"/>
      <c r="H37" s="127" t="s">
        <v>84</v>
      </c>
      <c r="I37" s="141"/>
      <c r="J37" s="141"/>
      <c r="K37" s="141"/>
      <c r="L37" s="142"/>
      <c r="M37" s="143">
        <f t="shared" si="1"/>
        <v>0</v>
      </c>
      <c r="N37" s="147"/>
      <c r="O37" s="148"/>
      <c r="P37" s="146"/>
      <c r="Q37" s="146"/>
    </row>
    <row r="38" spans="1:17" ht="19.5" customHeight="1">
      <c r="A38" s="126" t="s">
        <v>85</v>
      </c>
      <c r="B38" s="118">
        <v>152135</v>
      </c>
      <c r="C38" s="118">
        <v>152135</v>
      </c>
      <c r="D38" s="118">
        <v>152135</v>
      </c>
      <c r="E38" s="114" t="s">
        <v>27</v>
      </c>
      <c r="F38" s="115">
        <f t="shared" si="0"/>
        <v>0</v>
      </c>
      <c r="G38" s="116"/>
      <c r="H38" s="127" t="s">
        <v>86</v>
      </c>
      <c r="I38" s="141">
        <v>49777</v>
      </c>
      <c r="J38" s="141">
        <v>49777</v>
      </c>
      <c r="K38" s="141">
        <v>49777</v>
      </c>
      <c r="L38" s="142" t="s">
        <v>27</v>
      </c>
      <c r="M38" s="143">
        <f t="shared" si="1"/>
        <v>0</v>
      </c>
      <c r="N38" s="147"/>
      <c r="O38" s="148"/>
      <c r="P38" s="146"/>
      <c r="Q38" s="146"/>
    </row>
    <row r="39" spans="1:17" ht="19.5" customHeight="1">
      <c r="A39" s="126" t="s">
        <v>87</v>
      </c>
      <c r="B39" s="118"/>
      <c r="C39" s="113"/>
      <c r="D39" s="113"/>
      <c r="E39" s="114"/>
      <c r="F39" s="115">
        <f t="shared" si="0"/>
        <v>0</v>
      </c>
      <c r="G39" s="116"/>
      <c r="H39" s="127" t="s">
        <v>88</v>
      </c>
      <c r="I39" s="141"/>
      <c r="J39" s="150"/>
      <c r="K39" s="150"/>
      <c r="L39" s="142"/>
      <c r="M39" s="143">
        <f t="shared" si="1"/>
        <v>0</v>
      </c>
      <c r="N39" s="147"/>
      <c r="O39" s="148"/>
      <c r="P39" s="146"/>
      <c r="Q39" s="146"/>
    </row>
    <row r="40" spans="1:17" ht="19.5" customHeight="1">
      <c r="A40" s="126" t="s">
        <v>89</v>
      </c>
      <c r="B40" s="118">
        <v>108615</v>
      </c>
      <c r="C40" s="118">
        <v>108615</v>
      </c>
      <c r="D40" s="118">
        <v>108615</v>
      </c>
      <c r="E40" s="114" t="s">
        <v>27</v>
      </c>
      <c r="F40" s="115">
        <f t="shared" si="0"/>
        <v>0</v>
      </c>
      <c r="G40" s="116"/>
      <c r="H40" s="127" t="s">
        <v>90</v>
      </c>
      <c r="I40" s="141"/>
      <c r="J40" s="150"/>
      <c r="K40" s="150"/>
      <c r="L40" s="142"/>
      <c r="M40" s="143">
        <f t="shared" si="1"/>
        <v>0</v>
      </c>
      <c r="N40" s="147"/>
      <c r="O40" s="148"/>
      <c r="P40" s="146"/>
      <c r="Q40" s="146"/>
    </row>
    <row r="41" spans="1:17" ht="19.5" customHeight="1">
      <c r="A41" s="126"/>
      <c r="B41" s="118"/>
      <c r="C41" s="113"/>
      <c r="D41" s="113"/>
      <c r="E41" s="114"/>
      <c r="F41" s="115">
        <f t="shared" si="0"/>
        <v>0</v>
      </c>
      <c r="G41" s="116"/>
      <c r="H41" s="127"/>
      <c r="I41" s="141"/>
      <c r="J41" s="150"/>
      <c r="K41" s="150"/>
      <c r="L41" s="142"/>
      <c r="M41" s="143">
        <f t="shared" si="1"/>
        <v>0</v>
      </c>
      <c r="N41" s="147"/>
      <c r="O41" s="151"/>
      <c r="P41" s="146"/>
      <c r="Q41" s="146"/>
    </row>
    <row r="42" spans="1:17" ht="19.5" customHeight="1">
      <c r="A42" s="130" t="s">
        <v>91</v>
      </c>
      <c r="B42" s="131">
        <v>3348754</v>
      </c>
      <c r="C42" s="132">
        <f>3348754+120000+6126</f>
        <v>3474880</v>
      </c>
      <c r="D42" s="132">
        <f>SUM(D32:D40)</f>
        <v>3535885</v>
      </c>
      <c r="E42" s="133">
        <f>D42/C42-1</f>
        <v>0.017556001933879628</v>
      </c>
      <c r="F42" s="132">
        <f t="shared" si="0"/>
        <v>61005</v>
      </c>
      <c r="G42" s="134"/>
      <c r="H42" s="135" t="s">
        <v>92</v>
      </c>
      <c r="I42" s="152">
        <v>3348754</v>
      </c>
      <c r="J42" s="132">
        <f>3348754+120000+6126</f>
        <v>3474880</v>
      </c>
      <c r="K42" s="132">
        <f>SUM(K32:K38)</f>
        <v>3535885</v>
      </c>
      <c r="L42" s="133">
        <f>K42/J42-1</f>
        <v>0.017556001933879628</v>
      </c>
      <c r="M42" s="132">
        <f t="shared" si="1"/>
        <v>61005</v>
      </c>
      <c r="N42" s="153"/>
      <c r="P42" s="146"/>
      <c r="Q42" s="146"/>
    </row>
    <row r="43" spans="13:17" ht="14.25">
      <c r="M43" s="154"/>
      <c r="Q43" s="146"/>
    </row>
    <row r="44" spans="9:11" ht="14.25">
      <c r="I44" s="136"/>
      <c r="J44" s="136"/>
      <c r="K44" s="136"/>
    </row>
    <row r="45" spans="2:4" ht="14.25">
      <c r="B45" s="136"/>
      <c r="C45" s="136"/>
      <c r="D45" s="136"/>
    </row>
  </sheetData>
  <sheetProtection/>
  <mergeCells count="4">
    <mergeCell ref="A2:N2"/>
    <mergeCell ref="M3:N3"/>
    <mergeCell ref="G5:G42"/>
    <mergeCell ref="N5:N42"/>
  </mergeCells>
  <printOptions horizontalCentered="1"/>
  <pageMargins left="0.4326388888888889" right="0.5118055555555555" top="0.7513888888888889" bottom="0.7513888888888889" header="0.5" footer="0.5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85" zoomScaleNormal="85" workbookViewId="0" topLeftCell="A1">
      <selection activeCell="A14" sqref="A14"/>
    </sheetView>
  </sheetViews>
  <sheetFormatPr defaultColWidth="9.00390625" defaultRowHeight="13.5"/>
  <cols>
    <col min="1" max="1" width="44.125" style="54" customWidth="1"/>
    <col min="2" max="4" width="17.375" style="55" customWidth="1"/>
    <col min="5" max="5" width="11.50390625" style="56" customWidth="1"/>
    <col min="6" max="6" width="11.50390625" style="55" customWidth="1"/>
    <col min="7" max="7" width="9.00390625" style="55" customWidth="1"/>
    <col min="8" max="8" width="35.875" style="54" customWidth="1"/>
    <col min="9" max="11" width="17.375" style="56" customWidth="1"/>
    <col min="12" max="12" width="11.50390625" style="56" customWidth="1"/>
    <col min="13" max="13" width="11.50390625" style="57" customWidth="1"/>
    <col min="14" max="14" width="16.00390625" style="57" customWidth="1"/>
    <col min="15" max="15" width="17.375" style="54" customWidth="1"/>
    <col min="16" max="17" width="9.25390625" style="54" bestFit="1" customWidth="1"/>
    <col min="18" max="16384" width="9.00390625" style="54" customWidth="1"/>
  </cols>
  <sheetData>
    <row r="1" ht="22.5" customHeight="1">
      <c r="A1" s="21" t="s">
        <v>93</v>
      </c>
    </row>
    <row r="2" spans="1:14" s="52" customFormat="1" ht="42.75" customHeight="1">
      <c r="A2" s="58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97"/>
    </row>
    <row r="3" spans="1:14" ht="18.75" customHeight="1">
      <c r="A3" s="59"/>
      <c r="B3" s="60"/>
      <c r="C3" s="60"/>
      <c r="D3" s="60"/>
      <c r="E3" s="61"/>
      <c r="F3" s="60"/>
      <c r="G3" s="60"/>
      <c r="H3" s="59"/>
      <c r="I3" s="61"/>
      <c r="J3" s="61"/>
      <c r="K3" s="61"/>
      <c r="M3" s="98"/>
      <c r="N3" s="98" t="s">
        <v>17</v>
      </c>
    </row>
    <row r="4" spans="1:14" s="53" customFormat="1" ht="54" customHeight="1">
      <c r="A4" s="62" t="s">
        <v>18</v>
      </c>
      <c r="B4" s="63" t="s">
        <v>19</v>
      </c>
      <c r="C4" s="63" t="s">
        <v>94</v>
      </c>
      <c r="D4" s="64" t="s">
        <v>21</v>
      </c>
      <c r="E4" s="64" t="s">
        <v>22</v>
      </c>
      <c r="F4" s="65" t="s">
        <v>23</v>
      </c>
      <c r="G4" s="66" t="s">
        <v>24</v>
      </c>
      <c r="H4" s="67" t="s">
        <v>25</v>
      </c>
      <c r="I4" s="63" t="s">
        <v>19</v>
      </c>
      <c r="J4" s="63" t="s">
        <v>94</v>
      </c>
      <c r="K4" s="64" t="s">
        <v>21</v>
      </c>
      <c r="L4" s="64" t="s">
        <v>22</v>
      </c>
      <c r="M4" s="65" t="s">
        <v>23</v>
      </c>
      <c r="N4" s="99" t="s">
        <v>24</v>
      </c>
    </row>
    <row r="5" spans="1:14" ht="23.25" customHeight="1">
      <c r="A5" s="68" t="s">
        <v>95</v>
      </c>
      <c r="B5" s="49">
        <v>1876300</v>
      </c>
      <c r="C5" s="49">
        <v>1876300</v>
      </c>
      <c r="D5" s="49">
        <v>1876300</v>
      </c>
      <c r="E5" s="69" t="s">
        <v>27</v>
      </c>
      <c r="F5" s="70">
        <f>D5-C5</f>
        <v>0</v>
      </c>
      <c r="G5" s="71" t="s">
        <v>96</v>
      </c>
      <c r="H5" s="72" t="s">
        <v>97</v>
      </c>
      <c r="I5" s="49">
        <v>40</v>
      </c>
      <c r="J5" s="49">
        <v>40</v>
      </c>
      <c r="K5" s="49">
        <v>40</v>
      </c>
      <c r="L5" s="100" t="s">
        <v>27</v>
      </c>
      <c r="M5" s="101">
        <f>K5-J5</f>
        <v>0</v>
      </c>
      <c r="N5" s="102" t="s">
        <v>98</v>
      </c>
    </row>
    <row r="6" spans="1:14" ht="23.25" customHeight="1">
      <c r="A6" s="73" t="s">
        <v>99</v>
      </c>
      <c r="B6" s="49">
        <v>1800000</v>
      </c>
      <c r="C6" s="49">
        <v>1800000</v>
      </c>
      <c r="D6" s="49">
        <v>1800000</v>
      </c>
      <c r="E6" s="69" t="s">
        <v>27</v>
      </c>
      <c r="F6" s="70">
        <f aca="true" t="shared" si="0" ref="F6:F23">D6-C6</f>
        <v>0</v>
      </c>
      <c r="G6" s="71"/>
      <c r="H6" s="72" t="s">
        <v>100</v>
      </c>
      <c r="I6" s="49"/>
      <c r="J6" s="49"/>
      <c r="K6" s="49"/>
      <c r="L6" s="100"/>
      <c r="M6" s="101">
        <f aca="true" t="shared" si="1" ref="M6:M24">K6-J6</f>
        <v>0</v>
      </c>
      <c r="N6" s="103"/>
    </row>
    <row r="7" spans="1:14" ht="23.25" customHeight="1">
      <c r="A7" s="74" t="s">
        <v>101</v>
      </c>
      <c r="B7" s="49"/>
      <c r="C7" s="49"/>
      <c r="D7" s="49"/>
      <c r="E7" s="69"/>
      <c r="F7" s="70">
        <f t="shared" si="0"/>
        <v>0</v>
      </c>
      <c r="G7" s="71"/>
      <c r="H7" s="72" t="s">
        <v>102</v>
      </c>
      <c r="I7" s="49"/>
      <c r="J7" s="49"/>
      <c r="K7" s="49"/>
      <c r="L7" s="100"/>
      <c r="M7" s="101">
        <f t="shared" si="1"/>
        <v>0</v>
      </c>
      <c r="N7" s="103"/>
    </row>
    <row r="8" spans="1:14" ht="23.25" customHeight="1">
      <c r="A8" s="74" t="s">
        <v>103</v>
      </c>
      <c r="B8" s="49"/>
      <c r="C8" s="49"/>
      <c r="D8" s="49"/>
      <c r="E8" s="69"/>
      <c r="F8" s="70">
        <f t="shared" si="0"/>
        <v>0</v>
      </c>
      <c r="G8" s="71"/>
      <c r="H8" s="72" t="s">
        <v>104</v>
      </c>
      <c r="I8" s="49">
        <v>768468</v>
      </c>
      <c r="J8" s="49">
        <f>768468+10000</f>
        <v>778468</v>
      </c>
      <c r="K8" s="49">
        <v>778468</v>
      </c>
      <c r="L8" s="100" t="s">
        <v>27</v>
      </c>
      <c r="M8" s="101">
        <f t="shared" si="1"/>
        <v>0</v>
      </c>
      <c r="N8" s="103"/>
    </row>
    <row r="9" spans="1:14" ht="23.25" customHeight="1">
      <c r="A9" s="74" t="s">
        <v>105</v>
      </c>
      <c r="B9" s="49">
        <v>42000</v>
      </c>
      <c r="C9" s="49">
        <v>42000</v>
      </c>
      <c r="D9" s="49">
        <v>42000</v>
      </c>
      <c r="E9" s="69" t="s">
        <v>27</v>
      </c>
      <c r="F9" s="70">
        <f t="shared" si="0"/>
        <v>0</v>
      </c>
      <c r="G9" s="71"/>
      <c r="H9" s="72" t="s">
        <v>106</v>
      </c>
      <c r="I9" s="49"/>
      <c r="J9" s="49"/>
      <c r="K9" s="49"/>
      <c r="L9" s="100"/>
      <c r="M9" s="101">
        <f t="shared" si="1"/>
        <v>0</v>
      </c>
      <c r="N9" s="103"/>
    </row>
    <row r="10" spans="1:14" ht="23.25" customHeight="1">
      <c r="A10" s="74" t="s">
        <v>107</v>
      </c>
      <c r="B10" s="49"/>
      <c r="C10" s="49"/>
      <c r="D10" s="49"/>
      <c r="E10" s="69"/>
      <c r="F10" s="70">
        <f t="shared" si="0"/>
        <v>0</v>
      </c>
      <c r="G10" s="71"/>
      <c r="H10" s="72" t="s">
        <v>108</v>
      </c>
      <c r="I10" s="49">
        <v>1000</v>
      </c>
      <c r="J10" s="49">
        <v>1000</v>
      </c>
      <c r="K10" s="49">
        <v>1000</v>
      </c>
      <c r="L10" s="100" t="s">
        <v>27</v>
      </c>
      <c r="M10" s="101">
        <f t="shared" si="1"/>
        <v>0</v>
      </c>
      <c r="N10" s="103"/>
    </row>
    <row r="11" spans="1:14" ht="23.25" customHeight="1">
      <c r="A11" s="74" t="s">
        <v>109</v>
      </c>
      <c r="B11" s="49">
        <v>27000</v>
      </c>
      <c r="C11" s="49">
        <v>27000</v>
      </c>
      <c r="D11" s="49">
        <v>27000</v>
      </c>
      <c r="E11" s="69" t="s">
        <v>27</v>
      </c>
      <c r="F11" s="70">
        <f t="shared" si="0"/>
        <v>0</v>
      </c>
      <c r="G11" s="71"/>
      <c r="H11" s="72" t="s">
        <v>110</v>
      </c>
      <c r="I11" s="49"/>
      <c r="J11" s="49"/>
      <c r="K11" s="49"/>
      <c r="L11" s="100"/>
      <c r="M11" s="101">
        <f t="shared" si="1"/>
        <v>0</v>
      </c>
      <c r="N11" s="103"/>
    </row>
    <row r="12" spans="1:14" ht="23.25" customHeight="1">
      <c r="A12" s="74" t="s">
        <v>111</v>
      </c>
      <c r="B12" s="49">
        <v>6550</v>
      </c>
      <c r="C12" s="49">
        <v>6550</v>
      </c>
      <c r="D12" s="49">
        <v>6550</v>
      </c>
      <c r="E12" s="69" t="s">
        <v>27</v>
      </c>
      <c r="F12" s="70">
        <f t="shared" si="0"/>
        <v>0</v>
      </c>
      <c r="G12" s="71"/>
      <c r="H12" s="75" t="s">
        <v>112</v>
      </c>
      <c r="I12" s="49">
        <v>78981</v>
      </c>
      <c r="J12" s="49">
        <v>78981</v>
      </c>
      <c r="K12" s="49">
        <v>78981</v>
      </c>
      <c r="L12" s="100" t="s">
        <v>27</v>
      </c>
      <c r="M12" s="101">
        <f t="shared" si="1"/>
        <v>0</v>
      </c>
      <c r="N12" s="103"/>
    </row>
    <row r="13" spans="1:14" ht="22.5" customHeight="1">
      <c r="A13" s="76" t="s">
        <v>113</v>
      </c>
      <c r="B13" s="49">
        <v>750</v>
      </c>
      <c r="C13" s="49">
        <v>750</v>
      </c>
      <c r="D13" s="49">
        <v>750</v>
      </c>
      <c r="E13" s="69" t="s">
        <v>27</v>
      </c>
      <c r="F13" s="70">
        <f t="shared" si="0"/>
        <v>0</v>
      </c>
      <c r="G13" s="71"/>
      <c r="H13" s="72" t="s">
        <v>114</v>
      </c>
      <c r="I13" s="49">
        <v>11279</v>
      </c>
      <c r="J13" s="49">
        <f>11279+385000</f>
        <v>396279</v>
      </c>
      <c r="K13" s="49">
        <f>11279+385000+85000</f>
        <v>481279</v>
      </c>
      <c r="L13" s="84">
        <f>K13/J13-1</f>
        <v>0.21449534292758377</v>
      </c>
      <c r="M13" s="101">
        <f t="shared" si="1"/>
        <v>85000</v>
      </c>
      <c r="N13" s="103"/>
    </row>
    <row r="14" spans="1:14" ht="22.5" customHeight="1">
      <c r="A14" s="77" t="s">
        <v>115</v>
      </c>
      <c r="B14" s="49"/>
      <c r="C14" s="49"/>
      <c r="D14" s="49"/>
      <c r="E14" s="69"/>
      <c r="F14" s="70">
        <f t="shared" si="0"/>
        <v>0</v>
      </c>
      <c r="G14" s="71"/>
      <c r="H14" s="72" t="s">
        <v>116</v>
      </c>
      <c r="I14" s="49"/>
      <c r="J14" s="49"/>
      <c r="K14" s="49"/>
      <c r="L14" s="100"/>
      <c r="M14" s="101">
        <f t="shared" si="1"/>
        <v>0</v>
      </c>
      <c r="N14" s="103"/>
    </row>
    <row r="15" spans="1:14" ht="23.25" customHeight="1">
      <c r="A15" s="76"/>
      <c r="B15" s="49"/>
      <c r="C15" s="78"/>
      <c r="D15" s="78"/>
      <c r="E15" s="69"/>
      <c r="F15" s="70">
        <f t="shared" si="0"/>
        <v>0</v>
      </c>
      <c r="G15" s="71"/>
      <c r="I15" s="49"/>
      <c r="J15" s="78"/>
      <c r="K15" s="78"/>
      <c r="L15" s="100"/>
      <c r="M15" s="101"/>
      <c r="N15" s="103"/>
    </row>
    <row r="16" spans="1:14" ht="23.25" customHeight="1">
      <c r="A16" s="74"/>
      <c r="B16" s="49"/>
      <c r="C16" s="78"/>
      <c r="D16" s="78"/>
      <c r="E16" s="69"/>
      <c r="F16" s="70">
        <f t="shared" si="0"/>
        <v>0</v>
      </c>
      <c r="G16" s="71"/>
      <c r="H16" s="72"/>
      <c r="I16" s="49"/>
      <c r="J16" s="78"/>
      <c r="K16" s="78"/>
      <c r="L16" s="100"/>
      <c r="M16" s="101"/>
      <c r="N16" s="103"/>
    </row>
    <row r="17" spans="1:14" ht="23.25" customHeight="1">
      <c r="A17" s="79"/>
      <c r="B17" s="49"/>
      <c r="C17" s="78"/>
      <c r="D17" s="78"/>
      <c r="E17" s="69"/>
      <c r="F17" s="70">
        <f t="shared" si="0"/>
        <v>0</v>
      </c>
      <c r="G17" s="71"/>
      <c r="H17" s="72"/>
      <c r="I17" s="49"/>
      <c r="J17" s="78"/>
      <c r="K17" s="78"/>
      <c r="L17" s="100"/>
      <c r="M17" s="101"/>
      <c r="N17" s="103"/>
    </row>
    <row r="18" spans="1:14" ht="28.5" customHeight="1">
      <c r="A18" s="80" t="s">
        <v>73</v>
      </c>
      <c r="B18" s="49">
        <v>1876300</v>
      </c>
      <c r="C18" s="49">
        <v>1876300</v>
      </c>
      <c r="D18" s="49">
        <v>1876300</v>
      </c>
      <c r="E18" s="69" t="s">
        <v>27</v>
      </c>
      <c r="F18" s="70">
        <f t="shared" si="0"/>
        <v>0</v>
      </c>
      <c r="G18" s="71"/>
      <c r="H18" s="81" t="s">
        <v>74</v>
      </c>
      <c r="I18" s="49">
        <v>859768</v>
      </c>
      <c r="J18" s="49">
        <v>1254768</v>
      </c>
      <c r="K18" s="49">
        <f>SUM(K5:K13)</f>
        <v>1339768</v>
      </c>
      <c r="L18" s="84">
        <f>K18/J18-1</f>
        <v>0.06774160641648486</v>
      </c>
      <c r="M18" s="101">
        <f t="shared" si="1"/>
        <v>85000</v>
      </c>
      <c r="N18" s="103"/>
    </row>
    <row r="19" spans="1:14" ht="23.25" customHeight="1">
      <c r="A19" s="82" t="s">
        <v>117</v>
      </c>
      <c r="B19" s="49">
        <v>6889</v>
      </c>
      <c r="C19" s="49">
        <v>6889</v>
      </c>
      <c r="D19" s="49">
        <v>6889</v>
      </c>
      <c r="E19" s="69" t="s">
        <v>27</v>
      </c>
      <c r="F19" s="70">
        <f t="shared" si="0"/>
        <v>0</v>
      </c>
      <c r="G19" s="71"/>
      <c r="H19" s="72" t="s">
        <v>78</v>
      </c>
      <c r="I19" s="49">
        <v>248206</v>
      </c>
      <c r="J19" s="49">
        <v>248206</v>
      </c>
      <c r="K19" s="49">
        <v>248206</v>
      </c>
      <c r="L19" s="100" t="s">
        <v>27</v>
      </c>
      <c r="M19" s="101">
        <f t="shared" si="1"/>
        <v>0</v>
      </c>
      <c r="N19" s="103"/>
    </row>
    <row r="20" spans="1:14" ht="23.25" customHeight="1">
      <c r="A20" s="83" t="s">
        <v>118</v>
      </c>
      <c r="B20" s="49"/>
      <c r="C20" s="49">
        <v>860000</v>
      </c>
      <c r="D20" s="49">
        <f>860000+673000</f>
        <v>1533000</v>
      </c>
      <c r="E20" s="84">
        <f>D20/C20-1</f>
        <v>0.7825581395348837</v>
      </c>
      <c r="F20" s="70">
        <f t="shared" si="0"/>
        <v>673000</v>
      </c>
      <c r="G20" s="71"/>
      <c r="H20" s="72" t="s">
        <v>76</v>
      </c>
      <c r="I20" s="49"/>
      <c r="J20" s="49"/>
      <c r="K20" s="49"/>
      <c r="L20" s="100"/>
      <c r="M20" s="101">
        <f t="shared" si="1"/>
        <v>0</v>
      </c>
      <c r="N20" s="103"/>
    </row>
    <row r="21" spans="1:14" ht="23.25" customHeight="1">
      <c r="A21" s="82" t="s">
        <v>119</v>
      </c>
      <c r="B21" s="49"/>
      <c r="C21" s="49"/>
      <c r="D21" s="49"/>
      <c r="E21" s="69"/>
      <c r="F21" s="70">
        <f aca="true" t="shared" si="2" ref="F21:F28">D21-C21</f>
        <v>0</v>
      </c>
      <c r="G21" s="71"/>
      <c r="H21" s="85" t="s">
        <v>80</v>
      </c>
      <c r="I21" s="49"/>
      <c r="J21" s="49">
        <v>465000</v>
      </c>
      <c r="K21" s="49">
        <f>465000+588000</f>
        <v>1053000</v>
      </c>
      <c r="L21" s="84">
        <f>K21/J21-1</f>
        <v>1.2645161290322582</v>
      </c>
      <c r="M21" s="101">
        <f t="shared" si="1"/>
        <v>588000</v>
      </c>
      <c r="N21" s="103"/>
    </row>
    <row r="22" spans="1:14" ht="23.25" customHeight="1">
      <c r="A22" s="82" t="s">
        <v>120</v>
      </c>
      <c r="B22" s="49">
        <v>49777</v>
      </c>
      <c r="C22" s="49">
        <v>49777</v>
      </c>
      <c r="D22" s="49">
        <v>49777</v>
      </c>
      <c r="E22" s="69" t="s">
        <v>27</v>
      </c>
      <c r="F22" s="70">
        <f t="shared" si="2"/>
        <v>0</v>
      </c>
      <c r="G22" s="71"/>
      <c r="H22" s="72" t="s">
        <v>82</v>
      </c>
      <c r="I22" s="49">
        <v>107270</v>
      </c>
      <c r="J22" s="49">
        <v>107270</v>
      </c>
      <c r="K22" s="49">
        <v>107270</v>
      </c>
      <c r="L22" s="100" t="s">
        <v>27</v>
      </c>
      <c r="M22" s="101">
        <f aca="true" t="shared" si="3" ref="M22:M28">K22-J22</f>
        <v>0</v>
      </c>
      <c r="N22" s="103"/>
    </row>
    <row r="23" spans="1:14" ht="23.25" customHeight="1">
      <c r="A23" s="86" t="s">
        <v>121</v>
      </c>
      <c r="B23" s="49">
        <v>1325</v>
      </c>
      <c r="C23" s="49">
        <v>1325</v>
      </c>
      <c r="D23" s="49">
        <v>1325</v>
      </c>
      <c r="E23" s="69" t="s">
        <v>27</v>
      </c>
      <c r="F23" s="70">
        <f t="shared" si="2"/>
        <v>0</v>
      </c>
      <c r="G23" s="71"/>
      <c r="H23" s="72" t="s">
        <v>122</v>
      </c>
      <c r="I23" s="49">
        <v>719047</v>
      </c>
      <c r="J23" s="49">
        <v>719047</v>
      </c>
      <c r="K23" s="49">
        <v>719047</v>
      </c>
      <c r="L23" s="100" t="s">
        <v>27</v>
      </c>
      <c r="M23" s="101">
        <f t="shared" si="3"/>
        <v>0</v>
      </c>
      <c r="N23" s="103"/>
    </row>
    <row r="24" spans="1:14" ht="23.25" customHeight="1">
      <c r="A24" s="86"/>
      <c r="B24" s="49"/>
      <c r="C24" s="49"/>
      <c r="D24" s="49"/>
      <c r="E24" s="69"/>
      <c r="F24" s="70">
        <f t="shared" si="2"/>
        <v>0</v>
      </c>
      <c r="G24" s="71"/>
      <c r="H24" s="87" t="s">
        <v>123</v>
      </c>
      <c r="I24" s="49"/>
      <c r="J24" s="49"/>
      <c r="K24" s="49"/>
      <c r="L24" s="100"/>
      <c r="M24" s="101"/>
      <c r="N24" s="103"/>
    </row>
    <row r="25" spans="1:14" ht="23.25" customHeight="1">
      <c r="A25" s="86"/>
      <c r="B25" s="49"/>
      <c r="C25" s="78"/>
      <c r="D25" s="78"/>
      <c r="E25" s="69"/>
      <c r="F25" s="70">
        <f t="shared" si="2"/>
        <v>0</v>
      </c>
      <c r="G25" s="71"/>
      <c r="H25" s="87"/>
      <c r="I25" s="49"/>
      <c r="J25" s="49"/>
      <c r="K25" s="49"/>
      <c r="L25" s="100"/>
      <c r="M25" s="101"/>
      <c r="N25" s="103"/>
    </row>
    <row r="26" spans="1:14" ht="23.25" customHeight="1">
      <c r="A26" s="86"/>
      <c r="B26" s="49"/>
      <c r="C26" s="78"/>
      <c r="D26" s="78"/>
      <c r="E26" s="69"/>
      <c r="F26" s="70">
        <f t="shared" si="2"/>
        <v>0</v>
      </c>
      <c r="G26" s="71"/>
      <c r="H26" s="87"/>
      <c r="I26" s="49"/>
      <c r="J26" s="78"/>
      <c r="K26" s="78"/>
      <c r="L26" s="100"/>
      <c r="M26" s="101"/>
      <c r="N26" s="103"/>
    </row>
    <row r="27" spans="1:14" ht="23.25" customHeight="1">
      <c r="A27" s="82"/>
      <c r="B27" s="49"/>
      <c r="C27" s="78"/>
      <c r="D27" s="78"/>
      <c r="E27" s="69"/>
      <c r="F27" s="70">
        <f t="shared" si="2"/>
        <v>0</v>
      </c>
      <c r="G27" s="71"/>
      <c r="H27" s="72"/>
      <c r="J27" s="78"/>
      <c r="K27" s="78"/>
      <c r="L27" s="100"/>
      <c r="M27" s="101"/>
      <c r="N27" s="103"/>
    </row>
    <row r="28" spans="1:14" ht="33" customHeight="1">
      <c r="A28" s="88" t="s">
        <v>91</v>
      </c>
      <c r="B28" s="89">
        <v>1934291</v>
      </c>
      <c r="C28" s="90">
        <f>1934291+860000</f>
        <v>2794291</v>
      </c>
      <c r="D28" s="90">
        <f>1934291+860000+673000</f>
        <v>3467291</v>
      </c>
      <c r="E28" s="91">
        <f>D28/C28-1</f>
        <v>0.24084821516441912</v>
      </c>
      <c r="F28" s="90">
        <f t="shared" si="2"/>
        <v>673000</v>
      </c>
      <c r="G28" s="92"/>
      <c r="H28" s="93" t="s">
        <v>92</v>
      </c>
      <c r="I28" s="90">
        <v>1934291</v>
      </c>
      <c r="J28" s="90">
        <f>1934291+860000</f>
        <v>2794291</v>
      </c>
      <c r="K28" s="90">
        <f>SUM(K18:K23)</f>
        <v>3467291</v>
      </c>
      <c r="L28" s="91">
        <f>K28/J28-1</f>
        <v>0.24084821516441912</v>
      </c>
      <c r="M28" s="90">
        <f t="shared" si="3"/>
        <v>673000</v>
      </c>
      <c r="N28" s="104"/>
    </row>
    <row r="29" spans="3:8" ht="19.5" customHeight="1">
      <c r="C29" s="94"/>
      <c r="D29" s="94"/>
      <c r="E29" s="95"/>
      <c r="F29" s="96"/>
      <c r="G29" s="96"/>
      <c r="H29" s="59"/>
    </row>
    <row r="30" ht="18" customHeight="1"/>
  </sheetData>
  <sheetProtection/>
  <mergeCells count="3">
    <mergeCell ref="A2:M2"/>
    <mergeCell ref="G5:G28"/>
    <mergeCell ref="N5:N28"/>
  </mergeCells>
  <printOptions horizontalCentered="1"/>
  <pageMargins left="0.3541666666666667" right="0.19652777777777777" top="0.8659722222222223" bottom="0.7513888888888889" header="0.5" footer="0.5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95.25390625" style="0" customWidth="1"/>
    <col min="3" max="3" width="15.75390625" style="0" customWidth="1"/>
    <col min="4" max="4" width="36.00390625" style="0" customWidth="1"/>
  </cols>
  <sheetData>
    <row r="1" ht="20.25">
      <c r="A1" s="21" t="s">
        <v>124</v>
      </c>
    </row>
    <row r="2" spans="1:5" ht="31.5" customHeight="1">
      <c r="A2" s="4" t="s">
        <v>9</v>
      </c>
      <c r="B2" s="4"/>
      <c r="C2" s="4"/>
      <c r="D2" s="4"/>
      <c r="E2" s="5"/>
    </row>
    <row r="3" spans="1:5" ht="18" customHeight="1">
      <c r="A3" s="5"/>
      <c r="B3" s="7"/>
      <c r="C3" s="43"/>
      <c r="D3" s="44" t="s">
        <v>17</v>
      </c>
      <c r="E3" s="5"/>
    </row>
    <row r="4" spans="1:5" ht="24" customHeight="1">
      <c r="A4" s="9" t="s">
        <v>125</v>
      </c>
      <c r="B4" s="9" t="s">
        <v>126</v>
      </c>
      <c r="C4" s="9" t="s">
        <v>127</v>
      </c>
      <c r="D4" s="9" t="s">
        <v>128</v>
      </c>
      <c r="E4" s="5"/>
    </row>
    <row r="5" spans="1:5" ht="24" customHeight="1">
      <c r="A5" s="10" t="s">
        <v>129</v>
      </c>
      <c r="B5" s="12"/>
      <c r="C5" s="13">
        <f>C6+C13+C14+C15+C16+C17+C18</f>
        <v>50000</v>
      </c>
      <c r="D5" s="9"/>
      <c r="E5" s="5"/>
    </row>
    <row r="6" spans="1:5" ht="24" customHeight="1">
      <c r="A6" s="10" t="s">
        <v>130</v>
      </c>
      <c r="B6" s="12"/>
      <c r="C6" s="13">
        <f>SUM(C7:C12)</f>
        <v>17000</v>
      </c>
      <c r="D6" s="9"/>
      <c r="E6" s="5"/>
    </row>
    <row r="7" spans="1:5" ht="27" customHeight="1">
      <c r="A7" s="48">
        <v>1</v>
      </c>
      <c r="B7" s="45" t="s">
        <v>131</v>
      </c>
      <c r="C7" s="49">
        <v>4000</v>
      </c>
      <c r="D7" s="50" t="s">
        <v>132</v>
      </c>
      <c r="E7" s="51"/>
    </row>
    <row r="8" spans="1:5" ht="27" customHeight="1">
      <c r="A8" s="48">
        <v>2</v>
      </c>
      <c r="B8" s="45" t="s">
        <v>133</v>
      </c>
      <c r="C8" s="49">
        <v>3000</v>
      </c>
      <c r="D8" s="50" t="s">
        <v>132</v>
      </c>
      <c r="E8" s="51"/>
    </row>
    <row r="9" spans="1:5" ht="34.5" customHeight="1">
      <c r="A9" s="48">
        <v>3</v>
      </c>
      <c r="B9" s="45" t="s">
        <v>134</v>
      </c>
      <c r="C9" s="49">
        <v>3000</v>
      </c>
      <c r="D9" s="50" t="s">
        <v>135</v>
      </c>
      <c r="E9" s="51"/>
    </row>
    <row r="10" spans="1:5" ht="27" customHeight="1">
      <c r="A10" s="48">
        <v>4</v>
      </c>
      <c r="B10" s="45" t="s">
        <v>136</v>
      </c>
      <c r="C10" s="49">
        <v>3000</v>
      </c>
      <c r="D10" s="50" t="s">
        <v>132</v>
      </c>
      <c r="E10" s="51"/>
    </row>
    <row r="11" spans="1:5" ht="27" customHeight="1">
      <c r="A11" s="48">
        <v>5</v>
      </c>
      <c r="B11" s="45" t="s">
        <v>137</v>
      </c>
      <c r="C11" s="49">
        <v>3000</v>
      </c>
      <c r="D11" s="50" t="s">
        <v>132</v>
      </c>
      <c r="E11" s="51"/>
    </row>
    <row r="12" spans="1:5" ht="27" customHeight="1">
      <c r="A12" s="48">
        <v>6</v>
      </c>
      <c r="B12" s="45" t="s">
        <v>138</v>
      </c>
      <c r="C12" s="49">
        <v>1000</v>
      </c>
      <c r="D12" s="50" t="s">
        <v>135</v>
      </c>
      <c r="E12" s="51"/>
    </row>
    <row r="13" spans="1:5" ht="24" customHeight="1">
      <c r="A13" s="10" t="s">
        <v>139</v>
      </c>
      <c r="B13" s="12"/>
      <c r="C13" s="13">
        <v>4000</v>
      </c>
      <c r="D13" s="9"/>
      <c r="E13" s="5"/>
    </row>
    <row r="14" spans="1:5" ht="24" customHeight="1">
      <c r="A14" s="10" t="s">
        <v>140</v>
      </c>
      <c r="B14" s="12"/>
      <c r="C14" s="13">
        <v>2000</v>
      </c>
      <c r="D14" s="9"/>
      <c r="E14" s="5"/>
    </row>
    <row r="15" spans="1:5" ht="24" customHeight="1">
      <c r="A15" s="10" t="s">
        <v>141</v>
      </c>
      <c r="B15" s="12"/>
      <c r="C15" s="13">
        <v>5000</v>
      </c>
      <c r="D15" s="9"/>
      <c r="E15" s="5"/>
    </row>
    <row r="16" spans="1:5" ht="24" customHeight="1">
      <c r="A16" s="10" t="s">
        <v>142</v>
      </c>
      <c r="B16" s="12"/>
      <c r="C16" s="13">
        <v>4500</v>
      </c>
      <c r="D16" s="9"/>
      <c r="E16" s="5"/>
    </row>
    <row r="17" spans="1:5" ht="24" customHeight="1">
      <c r="A17" s="10" t="s">
        <v>143</v>
      </c>
      <c r="B17" s="12"/>
      <c r="C17" s="13">
        <v>7500</v>
      </c>
      <c r="D17" s="9"/>
      <c r="E17" s="5"/>
    </row>
    <row r="18" spans="1:5" ht="24" customHeight="1">
      <c r="A18" s="10" t="s">
        <v>144</v>
      </c>
      <c r="B18" s="12"/>
      <c r="C18" s="13">
        <v>10000</v>
      </c>
      <c r="D18" s="9"/>
      <c r="E18" s="5"/>
    </row>
  </sheetData>
  <sheetProtection/>
  <mergeCells count="9">
    <mergeCell ref="A2:D2"/>
    <mergeCell ref="A5:B5"/>
    <mergeCell ref="A6:B6"/>
    <mergeCell ref="A13:B13"/>
    <mergeCell ref="A14:B14"/>
    <mergeCell ref="A15:B15"/>
    <mergeCell ref="A16:B16"/>
    <mergeCell ref="A17:B17"/>
    <mergeCell ref="A18:B18"/>
  </mergeCells>
  <printOptions horizontalCentered="1"/>
  <pageMargins left="0.7513888888888889" right="0.7513888888888889" top="0.9048611111111111" bottom="1.3777777777777778" header="0.5" footer="0.5"/>
  <pageSetup fitToHeight="1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110" zoomScaleNormal="110" zoomScaleSheetLayoutView="100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97.625" style="0" customWidth="1"/>
    <col min="3" max="3" width="20.75390625" style="0" customWidth="1"/>
    <col min="4" max="4" width="28.375" style="0" customWidth="1"/>
  </cols>
  <sheetData>
    <row r="1" ht="20.25">
      <c r="A1" s="21" t="s">
        <v>145</v>
      </c>
    </row>
    <row r="2" spans="1:5" ht="31.5" customHeight="1">
      <c r="A2" s="4" t="s">
        <v>11</v>
      </c>
      <c r="B2" s="4"/>
      <c r="C2" s="4"/>
      <c r="D2" s="4"/>
      <c r="E2" s="5"/>
    </row>
    <row r="3" spans="1:5" ht="18" customHeight="1">
      <c r="A3" s="5"/>
      <c r="B3" s="7"/>
      <c r="C3" s="43"/>
      <c r="D3" s="44" t="s">
        <v>17</v>
      </c>
      <c r="E3" s="5"/>
    </row>
    <row r="4" spans="1:5" ht="16.5" customHeight="1">
      <c r="A4" s="9" t="s">
        <v>125</v>
      </c>
      <c r="B4" s="9" t="s">
        <v>126</v>
      </c>
      <c r="C4" s="9" t="s">
        <v>127</v>
      </c>
      <c r="D4" s="9" t="s">
        <v>128</v>
      </c>
      <c r="E4" s="5"/>
    </row>
    <row r="5" spans="1:5" ht="16.5" customHeight="1">
      <c r="A5" s="10" t="s">
        <v>146</v>
      </c>
      <c r="B5" s="12"/>
      <c r="C5" s="13">
        <f>C6+C20+C22+C24+C25+C23+C21</f>
        <v>673000</v>
      </c>
      <c r="D5" s="9"/>
      <c r="E5" s="5"/>
    </row>
    <row r="6" spans="1:5" ht="16.5" customHeight="1">
      <c r="A6" s="10" t="s">
        <v>130</v>
      </c>
      <c r="B6" s="12"/>
      <c r="C6" s="13">
        <f>SUM(C7:C19)</f>
        <v>85000</v>
      </c>
      <c r="D6" s="9"/>
      <c r="E6" s="5"/>
    </row>
    <row r="7" spans="1:5" s="42" customFormat="1" ht="21" customHeight="1">
      <c r="A7" s="14">
        <v>1</v>
      </c>
      <c r="B7" s="45" t="s">
        <v>147</v>
      </c>
      <c r="C7" s="17">
        <v>10000</v>
      </c>
      <c r="D7" s="46" t="s">
        <v>148</v>
      </c>
      <c r="E7" s="47"/>
    </row>
    <row r="8" spans="1:5" s="42" customFormat="1" ht="18.75">
      <c r="A8" s="14">
        <v>2</v>
      </c>
      <c r="B8" s="45" t="s">
        <v>149</v>
      </c>
      <c r="C8" s="17">
        <v>10000</v>
      </c>
      <c r="D8" s="46"/>
      <c r="E8" s="47"/>
    </row>
    <row r="9" spans="1:5" s="42" customFormat="1" ht="18.75">
      <c r="A9" s="14">
        <v>3</v>
      </c>
      <c r="B9" s="45" t="s">
        <v>150</v>
      </c>
      <c r="C9" s="17">
        <v>10000</v>
      </c>
      <c r="D9" s="46"/>
      <c r="E9" s="47"/>
    </row>
    <row r="10" spans="1:5" s="42" customFormat="1" ht="18.75">
      <c r="A10" s="14">
        <v>4</v>
      </c>
      <c r="B10" s="45" t="s">
        <v>151</v>
      </c>
      <c r="C10" s="17">
        <v>8000</v>
      </c>
      <c r="D10" s="46"/>
      <c r="E10" s="47"/>
    </row>
    <row r="11" spans="1:5" s="42" customFormat="1" ht="18.75">
      <c r="A11" s="14">
        <v>5</v>
      </c>
      <c r="B11" s="45" t="s">
        <v>152</v>
      </c>
      <c r="C11" s="17">
        <v>8000</v>
      </c>
      <c r="D11" s="46"/>
      <c r="E11" s="47"/>
    </row>
    <row r="12" spans="1:5" s="42" customFormat="1" ht="18.75">
      <c r="A12" s="14">
        <v>6</v>
      </c>
      <c r="B12" s="45" t="s">
        <v>153</v>
      </c>
      <c r="C12" s="17">
        <v>8000</v>
      </c>
      <c r="D12" s="46"/>
      <c r="E12" s="47"/>
    </row>
    <row r="13" spans="1:5" s="42" customFormat="1" ht="18.75">
      <c r="A13" s="14">
        <v>7</v>
      </c>
      <c r="B13" s="45" t="s">
        <v>154</v>
      </c>
      <c r="C13" s="17">
        <v>7000</v>
      </c>
      <c r="D13" s="46"/>
      <c r="E13" s="47"/>
    </row>
    <row r="14" spans="1:5" s="42" customFormat="1" ht="18.75">
      <c r="A14" s="14">
        <v>8</v>
      </c>
      <c r="B14" s="45" t="s">
        <v>155</v>
      </c>
      <c r="C14" s="17">
        <v>5000</v>
      </c>
      <c r="D14" s="46"/>
      <c r="E14" s="47"/>
    </row>
    <row r="15" spans="1:5" s="42" customFormat="1" ht="18.75">
      <c r="A15" s="14">
        <v>9</v>
      </c>
      <c r="B15" s="45" t="s">
        <v>156</v>
      </c>
      <c r="C15" s="17">
        <v>5000</v>
      </c>
      <c r="D15" s="46"/>
      <c r="E15" s="47"/>
    </row>
    <row r="16" spans="1:5" s="42" customFormat="1" ht="18.75">
      <c r="A16" s="14">
        <v>10</v>
      </c>
      <c r="B16" s="45" t="s">
        <v>157</v>
      </c>
      <c r="C16" s="17">
        <v>5000</v>
      </c>
      <c r="D16" s="46"/>
      <c r="E16" s="47"/>
    </row>
    <row r="17" spans="1:5" s="42" customFormat="1" ht="18.75">
      <c r="A17" s="14">
        <v>11</v>
      </c>
      <c r="B17" s="45" t="s">
        <v>158</v>
      </c>
      <c r="C17" s="17">
        <v>5000</v>
      </c>
      <c r="D17" s="46"/>
      <c r="E17" s="47"/>
    </row>
    <row r="18" spans="1:5" s="42" customFormat="1" ht="18.75">
      <c r="A18" s="14">
        <v>12</v>
      </c>
      <c r="B18" s="45" t="s">
        <v>159</v>
      </c>
      <c r="C18" s="17">
        <v>2000</v>
      </c>
      <c r="D18" s="46"/>
      <c r="E18" s="47"/>
    </row>
    <row r="19" spans="1:5" s="42" customFormat="1" ht="18.75">
      <c r="A19" s="14">
        <v>13</v>
      </c>
      <c r="B19" s="45" t="s">
        <v>160</v>
      </c>
      <c r="C19" s="17">
        <v>2000</v>
      </c>
      <c r="D19" s="46"/>
      <c r="E19" s="47"/>
    </row>
    <row r="20" spans="1:5" s="42" customFormat="1" ht="18.75">
      <c r="A20" s="10" t="s">
        <v>139</v>
      </c>
      <c r="B20" s="12"/>
      <c r="C20" s="13">
        <v>90000</v>
      </c>
      <c r="D20" s="9"/>
      <c r="E20" s="47"/>
    </row>
    <row r="21" spans="1:5" s="42" customFormat="1" ht="18.75">
      <c r="A21" s="10" t="s">
        <v>140</v>
      </c>
      <c r="B21" s="12"/>
      <c r="C21" s="13">
        <v>118000</v>
      </c>
      <c r="D21" s="9"/>
      <c r="E21" s="47"/>
    </row>
    <row r="22" spans="1:5" s="42" customFormat="1" ht="18.75">
      <c r="A22" s="10" t="s">
        <v>142</v>
      </c>
      <c r="B22" s="12"/>
      <c r="C22" s="13">
        <v>100000</v>
      </c>
      <c r="D22" s="9"/>
      <c r="E22" s="47"/>
    </row>
    <row r="23" spans="1:4" ht="18.75">
      <c r="A23" s="10" t="s">
        <v>141</v>
      </c>
      <c r="B23" s="12"/>
      <c r="C23" s="13">
        <v>110000</v>
      </c>
      <c r="D23" s="9"/>
    </row>
    <row r="24" spans="1:4" ht="18.75">
      <c r="A24" s="10" t="s">
        <v>143</v>
      </c>
      <c r="B24" s="12"/>
      <c r="C24" s="13">
        <v>60000</v>
      </c>
      <c r="D24" s="9"/>
    </row>
    <row r="25" spans="1:4" ht="18.75">
      <c r="A25" s="10" t="s">
        <v>144</v>
      </c>
      <c r="B25" s="12"/>
      <c r="C25" s="13">
        <v>110000</v>
      </c>
      <c r="D25" s="9"/>
    </row>
  </sheetData>
  <sheetProtection/>
  <mergeCells count="10">
    <mergeCell ref="A2:D2"/>
    <mergeCell ref="A5:B5"/>
    <mergeCell ref="A6:B6"/>
    <mergeCell ref="A20:B20"/>
    <mergeCell ref="A21:B21"/>
    <mergeCell ref="A22:B22"/>
    <mergeCell ref="A23:B23"/>
    <mergeCell ref="A24:B24"/>
    <mergeCell ref="A25:B25"/>
    <mergeCell ref="D7:D19"/>
  </mergeCells>
  <printOptions horizontalCentered="1"/>
  <pageMargins left="0.7513888888888889" right="0.7513888888888889" top="0.4722222222222222" bottom="0.8263888888888888" header="0.3541666666666667" footer="0.3145833333333333"/>
  <pageSetup fitToHeight="1" fitToWidth="1"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zoomScaleSheetLayoutView="100" workbookViewId="0" topLeftCell="A1">
      <selection activeCell="A4" sqref="A4:G4"/>
    </sheetView>
  </sheetViews>
  <sheetFormatPr defaultColWidth="9.00390625" defaultRowHeight="13.5"/>
  <cols>
    <col min="1" max="1" width="26.875" style="18" customWidth="1"/>
    <col min="2" max="2" width="19.125" style="19" customWidth="1"/>
    <col min="3" max="3" width="23.75390625" style="19" customWidth="1"/>
    <col min="4" max="4" width="40.25390625" style="19" customWidth="1"/>
    <col min="5" max="5" width="21.875" style="19" customWidth="1"/>
    <col min="6" max="6" width="84.375" style="18" customWidth="1"/>
    <col min="7" max="7" width="15.375" style="20" customWidth="1"/>
    <col min="8" max="8" width="9.00390625" style="18" customWidth="1"/>
    <col min="9" max="9" width="14.875" style="18" bestFit="1" customWidth="1"/>
    <col min="10" max="32" width="9.00390625" style="18" customWidth="1"/>
    <col min="33" max="224" width="9.25390625" style="18" customWidth="1"/>
    <col min="225" max="254" width="9.00390625" style="18" customWidth="1"/>
    <col min="255" max="255" width="9.25390625" style="0" customWidth="1"/>
    <col min="256" max="256" width="9.00390625" style="18" customWidth="1"/>
  </cols>
  <sheetData>
    <row r="1" ht="22.5" customHeight="1">
      <c r="A1" s="21" t="s">
        <v>161</v>
      </c>
    </row>
    <row r="2" spans="1:5" ht="13.5" hidden="1">
      <c r="A2" s="22"/>
      <c r="B2" s="23"/>
      <c r="C2" s="23"/>
      <c r="D2" s="23"/>
      <c r="E2" s="24"/>
    </row>
    <row r="3" spans="1:5" ht="13.5">
      <c r="A3" s="22"/>
      <c r="B3" s="23"/>
      <c r="C3" s="23"/>
      <c r="D3" s="23"/>
      <c r="E3" s="24"/>
    </row>
    <row r="4" spans="1:7" ht="34.5">
      <c r="A4" s="25" t="s">
        <v>13</v>
      </c>
      <c r="B4" s="25"/>
      <c r="C4" s="25"/>
      <c r="D4" s="25"/>
      <c r="E4" s="25"/>
      <c r="F4" s="25"/>
      <c r="G4" s="26"/>
    </row>
    <row r="5" spans="1:5" ht="13.5" hidden="1">
      <c r="A5" s="22"/>
      <c r="B5" s="23"/>
      <c r="C5" s="23"/>
      <c r="D5" s="23"/>
      <c r="E5" s="24"/>
    </row>
    <row r="6" spans="1:7" ht="24" customHeight="1">
      <c r="A6" s="22"/>
      <c r="B6" s="23"/>
      <c r="C6" s="23"/>
      <c r="D6" s="23"/>
      <c r="G6" s="27" t="s">
        <v>17</v>
      </c>
    </row>
    <row r="7" spans="1:8" ht="36.75" customHeight="1">
      <c r="A7" s="28" t="s">
        <v>162</v>
      </c>
      <c r="B7" s="28" t="s">
        <v>163</v>
      </c>
      <c r="C7" s="28" t="s">
        <v>164</v>
      </c>
      <c r="D7" s="28" t="s">
        <v>128</v>
      </c>
      <c r="E7" s="28" t="s">
        <v>165</v>
      </c>
      <c r="F7" s="28" t="s">
        <v>166</v>
      </c>
      <c r="G7" s="29" t="s">
        <v>127</v>
      </c>
      <c r="H7" s="22"/>
    </row>
    <row r="8" spans="1:8" ht="28.5" customHeight="1">
      <c r="A8" s="30"/>
      <c r="B8" s="31"/>
      <c r="C8" s="31"/>
      <c r="D8" s="31"/>
      <c r="E8" s="31"/>
      <c r="F8" s="32" t="s">
        <v>167</v>
      </c>
      <c r="G8" s="33">
        <f>SUM(G9:G9)</f>
        <v>50000</v>
      </c>
      <c r="H8" s="22"/>
    </row>
    <row r="9" spans="1:8" ht="57" customHeight="1">
      <c r="A9" s="34" t="s">
        <v>168</v>
      </c>
      <c r="B9" s="34" t="s">
        <v>169</v>
      </c>
      <c r="C9" s="35">
        <v>2290402</v>
      </c>
      <c r="D9" s="34" t="s">
        <v>170</v>
      </c>
      <c r="E9" s="34" t="s">
        <v>171</v>
      </c>
      <c r="F9" s="36" t="s">
        <v>172</v>
      </c>
      <c r="G9" s="37">
        <v>50000</v>
      </c>
      <c r="H9" s="22"/>
    </row>
    <row r="10" spans="1:8" ht="28.5" customHeight="1">
      <c r="A10" s="38"/>
      <c r="B10" s="39"/>
      <c r="C10" s="39"/>
      <c r="D10" s="39"/>
      <c r="E10" s="39"/>
      <c r="F10" s="40" t="s">
        <v>173</v>
      </c>
      <c r="G10" s="41">
        <f>SUM(G11:G13)</f>
        <v>50000</v>
      </c>
      <c r="H10" s="22"/>
    </row>
    <row r="11" spans="1:8" ht="57" customHeight="1">
      <c r="A11" s="34" t="s">
        <v>174</v>
      </c>
      <c r="B11" s="34" t="s">
        <v>169</v>
      </c>
      <c r="C11" s="35">
        <v>2290402</v>
      </c>
      <c r="D11" s="34" t="s">
        <v>170</v>
      </c>
      <c r="E11" s="34" t="s">
        <v>171</v>
      </c>
      <c r="F11" s="36" t="s">
        <v>175</v>
      </c>
      <c r="G11" s="37">
        <v>20000</v>
      </c>
      <c r="H11" s="22"/>
    </row>
    <row r="12" spans="1:8" ht="57" customHeight="1">
      <c r="A12" s="34" t="s">
        <v>176</v>
      </c>
      <c r="B12" s="34" t="s">
        <v>169</v>
      </c>
      <c r="C12" s="35">
        <v>2290402</v>
      </c>
      <c r="D12" s="34" t="s">
        <v>170</v>
      </c>
      <c r="E12" s="34" t="s">
        <v>171</v>
      </c>
      <c r="F12" s="36" t="s">
        <v>147</v>
      </c>
      <c r="G12" s="37">
        <v>15000</v>
      </c>
      <c r="H12" s="22"/>
    </row>
    <row r="13" spans="1:8" ht="57" customHeight="1">
      <c r="A13" s="34" t="s">
        <v>177</v>
      </c>
      <c r="B13" s="34" t="s">
        <v>169</v>
      </c>
      <c r="C13" s="35">
        <v>2290402</v>
      </c>
      <c r="D13" s="34" t="s">
        <v>170</v>
      </c>
      <c r="E13" s="34" t="s">
        <v>171</v>
      </c>
      <c r="F13" s="36" t="s">
        <v>149</v>
      </c>
      <c r="G13" s="37">
        <v>15000</v>
      </c>
      <c r="H13" s="22"/>
    </row>
  </sheetData>
  <sheetProtection/>
  <mergeCells count="1">
    <mergeCell ref="A4:G4"/>
  </mergeCells>
  <printOptions horizontalCentered="1"/>
  <pageMargins left="0.7513888888888889" right="0.7513888888888889" top="0.9444444444444444" bottom="0.7909722222222222" header="0.20069444444444445" footer="0.5118055555555555"/>
  <pageSetup fitToHeight="0" fitToWidth="1" horizontalDpi="600" verticalDpi="600" orientation="landscape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zoomScaleSheetLayoutView="100" workbookViewId="0" topLeftCell="A1">
      <selection activeCell="A4" sqref="A4:G4"/>
    </sheetView>
  </sheetViews>
  <sheetFormatPr defaultColWidth="9.00390625" defaultRowHeight="13.5"/>
  <cols>
    <col min="1" max="1" width="8.00390625" style="0" customWidth="1"/>
    <col min="2" max="2" width="15.875" style="0" customWidth="1"/>
    <col min="3" max="3" width="52.00390625" style="0" customWidth="1"/>
    <col min="4" max="4" width="19.75390625" style="0" customWidth="1"/>
  </cols>
  <sheetData>
    <row r="1" ht="18.75">
      <c r="A1" s="1" t="s">
        <v>178</v>
      </c>
    </row>
    <row r="2" ht="15.75" customHeight="1">
      <c r="A2" s="2"/>
    </row>
    <row r="3" spans="1:4" ht="28.5">
      <c r="A3" s="3" t="s">
        <v>15</v>
      </c>
      <c r="B3" s="3"/>
      <c r="C3" s="3"/>
      <c r="D3" s="3"/>
    </row>
    <row r="4" spans="1:4" ht="31.5">
      <c r="A4" s="4"/>
      <c r="B4" s="4"/>
      <c r="C4" s="4"/>
      <c r="D4" s="4"/>
    </row>
    <row r="5" spans="1:4" ht="13.5">
      <c r="A5" s="5"/>
      <c r="B5" s="6"/>
      <c r="C5" s="7"/>
      <c r="D5" s="8" t="s">
        <v>17</v>
      </c>
    </row>
    <row r="6" spans="1:4" ht="18" customHeight="1">
      <c r="A6" s="9" t="s">
        <v>125</v>
      </c>
      <c r="B6" s="9" t="s">
        <v>179</v>
      </c>
      <c r="C6" s="9" t="s">
        <v>126</v>
      </c>
      <c r="D6" s="9" t="s">
        <v>127</v>
      </c>
    </row>
    <row r="7" spans="1:4" ht="18.75">
      <c r="A7" s="10" t="s">
        <v>180</v>
      </c>
      <c r="B7" s="11"/>
      <c r="C7" s="12"/>
      <c r="D7" s="13">
        <f>D8</f>
        <v>11005</v>
      </c>
    </row>
    <row r="8" spans="1:4" ht="18.75">
      <c r="A8" s="14">
        <v>1</v>
      </c>
      <c r="B8" s="15" t="s">
        <v>144</v>
      </c>
      <c r="C8" s="16" t="s">
        <v>181</v>
      </c>
      <c r="D8" s="17">
        <v>11005</v>
      </c>
    </row>
  </sheetData>
  <sheetProtection/>
  <mergeCells count="2">
    <mergeCell ref="A3:D3"/>
    <mergeCell ref="A7:C7"/>
  </mergeCells>
  <printOptions horizontalCentered="1"/>
  <pageMargins left="0.7513888888888889" right="0.7513888888888889" top="0.9444444444444444" bottom="1" header="0.5" footer="0.5"/>
  <pageSetup horizontalDpi="600" verticalDpi="6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2019-05-19T10:18:03Z</cp:lastPrinted>
  <dcterms:created xsi:type="dcterms:W3CDTF">2019-01-08T08:58:06Z</dcterms:created>
  <dcterms:modified xsi:type="dcterms:W3CDTF">2021-09-26T00:54:13Z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eadingLayo">
    <vt:bool>true</vt:bool>
  </property>
</Properties>
</file>